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INTERNET/QUALITY/"/>
    </mc:Choice>
  </mc:AlternateContent>
  <xr:revisionPtr revIDLastSave="0" documentId="13_ncr:1_{77639496-89AC-C541-818B-74674961F8EC}" xr6:coauthVersionLast="47" xr6:coauthVersionMax="47" xr10:uidLastSave="{00000000-0000-0000-0000-000000000000}"/>
  <bookViews>
    <workbookView xWindow="2940" yWindow="500" windowWidth="22660" windowHeight="13900" tabRatio="500" xr2:uid="{00000000-000D-0000-FFFF-FFFF00000000}"/>
  </bookViews>
  <sheets>
    <sheet name="REPORT" sheetId="1" r:id="rId1"/>
    <sheet name="LOAD_SHEET" sheetId="2" r:id="rId2"/>
    <sheet name="OVERALL" sheetId="3" r:id="rId3"/>
    <sheet name="AUSSIE" sheetId="4" r:id="rId4"/>
    <sheet name="DODO" sheetId="5" r:id="rId5"/>
    <sheet name="iiNET" sheetId="6" r:id="rId6"/>
    <sheet name="OPTUS" sheetId="7" r:id="rId7"/>
    <sheet name="TELSTRA" sheetId="8" r:id="rId8"/>
    <sheet name="TPG" sheetId="9" r:id="rId9"/>
  </sheets>
  <externalReferences>
    <externalReference r:id="rId10"/>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51" i="9" l="1"/>
  <c r="F51" i="9"/>
  <c r="D51" i="9"/>
  <c r="E51" i="8"/>
  <c r="F51" i="8"/>
  <c r="D51" i="8"/>
  <c r="E51" i="7"/>
  <c r="F51" i="7"/>
  <c r="D51" i="7"/>
  <c r="E51" i="6"/>
  <c r="F51" i="6"/>
  <c r="D51" i="6"/>
  <c r="E51" i="5"/>
  <c r="F51" i="5"/>
  <c r="D51" i="5"/>
  <c r="E51" i="4"/>
  <c r="F51" i="4"/>
  <c r="D51" i="4"/>
  <c r="E69" i="3"/>
  <c r="F69" i="3"/>
  <c r="G69" i="3"/>
  <c r="H69" i="3"/>
  <c r="I69" i="3"/>
  <c r="D69" i="3"/>
  <c r="B69" i="3"/>
  <c r="E51" i="3"/>
  <c r="F51" i="3"/>
  <c r="G51" i="3"/>
  <c r="H51" i="3"/>
  <c r="B51" i="3" s="1"/>
  <c r="I51" i="3"/>
  <c r="D51" i="3"/>
  <c r="F55" i="9"/>
  <c r="F57" i="9" s="1"/>
  <c r="F3" i="9" s="1"/>
  <c r="E55" i="9"/>
  <c r="E57" i="9" s="1"/>
  <c r="E3" i="9" s="1"/>
  <c r="D55" i="9"/>
  <c r="D57" i="9" s="1"/>
  <c r="D3" i="9" s="1"/>
  <c r="A45" i="9"/>
  <c r="A44" i="9"/>
  <c r="A43" i="9"/>
  <c r="A42" i="9"/>
  <c r="A41" i="9"/>
  <c r="A40" i="9"/>
  <c r="A39" i="9"/>
  <c r="A38" i="9"/>
  <c r="F37" i="9"/>
  <c r="E37" i="9"/>
  <c r="D37" i="9"/>
  <c r="A36" i="9"/>
  <c r="A35" i="9"/>
  <c r="F34" i="9"/>
  <c r="E34" i="9"/>
  <c r="D34" i="9"/>
  <c r="A34" i="9"/>
  <c r="F33" i="9"/>
  <c r="E33" i="9"/>
  <c r="D33" i="9"/>
  <c r="A32" i="9"/>
  <c r="A31" i="9"/>
  <c r="A30" i="9"/>
  <c r="A29" i="9"/>
  <c r="F28" i="9"/>
  <c r="E28" i="9"/>
  <c r="D28" i="9"/>
  <c r="A28" i="9"/>
  <c r="F27" i="9"/>
  <c r="F23" i="9" s="1"/>
  <c r="E27" i="9"/>
  <c r="E23" i="9" s="1"/>
  <c r="D27" i="9"/>
  <c r="D23" i="9" s="1"/>
  <c r="A26" i="9"/>
  <c r="A25" i="9"/>
  <c r="A24" i="9"/>
  <c r="A23" i="9"/>
  <c r="F22" i="9"/>
  <c r="F17" i="9" s="1"/>
  <c r="F5" i="9" s="1"/>
  <c r="E22" i="9"/>
  <c r="E17" i="9" s="1"/>
  <c r="E5" i="9" s="1"/>
  <c r="D22" i="9"/>
  <c r="A21" i="9"/>
  <c r="A20" i="9"/>
  <c r="A19" i="9"/>
  <c r="A18" i="9"/>
  <c r="D17" i="9"/>
  <c r="A17" i="9"/>
  <c r="F16" i="9"/>
  <c r="E16" i="9"/>
  <c r="D16" i="9"/>
  <c r="A15" i="9"/>
  <c r="A14" i="9"/>
  <c r="A13" i="9"/>
  <c r="F12" i="9"/>
  <c r="E12" i="9"/>
  <c r="D12" i="9"/>
  <c r="A12" i="9"/>
  <c r="F11" i="9"/>
  <c r="E11" i="9"/>
  <c r="D11" i="9"/>
  <c r="D6" i="9" s="1"/>
  <c r="A10" i="9"/>
  <c r="A9" i="9"/>
  <c r="A8" i="9"/>
  <c r="A7" i="9"/>
  <c r="F6" i="9"/>
  <c r="E6" i="9"/>
  <c r="E48" i="9" s="1"/>
  <c r="E4" i="9" s="1"/>
  <c r="E52" i="9" s="1"/>
  <c r="E56" i="9" s="1"/>
  <c r="A6" i="9"/>
  <c r="A4" i="9"/>
  <c r="A3" i="9"/>
  <c r="C2" i="9"/>
  <c r="A2" i="9"/>
  <c r="F57" i="8"/>
  <c r="E57" i="8"/>
  <c r="E3" i="8" s="1"/>
  <c r="F55" i="8"/>
  <c r="E55" i="8"/>
  <c r="D55" i="8"/>
  <c r="D57" i="8" s="1"/>
  <c r="D3" i="8" s="1"/>
  <c r="C45" i="8"/>
  <c r="B45" i="8" s="1"/>
  <c r="A45" i="8"/>
  <c r="C44" i="8"/>
  <c r="B44" i="8" s="1"/>
  <c r="A44" i="8"/>
  <c r="C43" i="8"/>
  <c r="B43" i="8" s="1"/>
  <c r="A43" i="8"/>
  <c r="C42" i="8"/>
  <c r="B42" i="8" s="1"/>
  <c r="A42" i="8"/>
  <c r="C41" i="8"/>
  <c r="B41" i="8" s="1"/>
  <c r="A41" i="8"/>
  <c r="C40" i="8"/>
  <c r="B40" i="8" s="1"/>
  <c r="A40" i="8"/>
  <c r="C39" i="8"/>
  <c r="B39" i="8" s="1"/>
  <c r="H39" i="3" s="1"/>
  <c r="A39" i="8"/>
  <c r="A38" i="8"/>
  <c r="F37" i="8"/>
  <c r="E37" i="8"/>
  <c r="D37" i="8"/>
  <c r="C36" i="8"/>
  <c r="B36" i="8" s="1"/>
  <c r="A36" i="8"/>
  <c r="C35" i="8"/>
  <c r="A35" i="8"/>
  <c r="F34" i="8"/>
  <c r="E34" i="8"/>
  <c r="D34" i="8"/>
  <c r="A34" i="8"/>
  <c r="F33" i="8"/>
  <c r="E33" i="8"/>
  <c r="D33" i="8"/>
  <c r="C32" i="8"/>
  <c r="B32" i="8" s="1"/>
  <c r="A32" i="8"/>
  <c r="C31" i="8"/>
  <c r="B31" i="8" s="1"/>
  <c r="A31" i="8"/>
  <c r="C30" i="8"/>
  <c r="B30" i="8" s="1"/>
  <c r="A30" i="8"/>
  <c r="C29" i="8"/>
  <c r="A29" i="8"/>
  <c r="F28" i="8"/>
  <c r="E28" i="8"/>
  <c r="D28" i="8"/>
  <c r="A28" i="8"/>
  <c r="F27" i="8"/>
  <c r="F23" i="8" s="1"/>
  <c r="F5" i="8" s="1"/>
  <c r="E27" i="8"/>
  <c r="D27" i="8"/>
  <c r="C26" i="8"/>
  <c r="B26" i="8" s="1"/>
  <c r="A26" i="8"/>
  <c r="C25" i="8"/>
  <c r="B25" i="8" s="1"/>
  <c r="A25" i="8"/>
  <c r="C24" i="8"/>
  <c r="A24" i="8"/>
  <c r="E23" i="8"/>
  <c r="D23" i="8"/>
  <c r="A23" i="8"/>
  <c r="F22" i="8"/>
  <c r="E22" i="8"/>
  <c r="D22" i="8"/>
  <c r="C21" i="8"/>
  <c r="B21" i="8" s="1"/>
  <c r="A21" i="8"/>
  <c r="C20" i="8"/>
  <c r="B20" i="8" s="1"/>
  <c r="A20" i="8"/>
  <c r="C19" i="8"/>
  <c r="B19" i="8" s="1"/>
  <c r="A19" i="8"/>
  <c r="C18" i="8"/>
  <c r="A18" i="8"/>
  <c r="F17" i="8"/>
  <c r="E17" i="8"/>
  <c r="D17" i="8"/>
  <c r="A17" i="8"/>
  <c r="F16" i="8"/>
  <c r="E16" i="8"/>
  <c r="D16" i="8"/>
  <c r="C15" i="8"/>
  <c r="B15" i="8" s="1"/>
  <c r="A15" i="8"/>
  <c r="C14" i="8"/>
  <c r="B14" i="8" s="1"/>
  <c r="A14" i="8"/>
  <c r="C13" i="8"/>
  <c r="A13" i="8"/>
  <c r="F12" i="8"/>
  <c r="E12" i="8"/>
  <c r="D12" i="8"/>
  <c r="A12" i="8"/>
  <c r="F11" i="8"/>
  <c r="E11" i="8"/>
  <c r="D11" i="8"/>
  <c r="C10" i="8"/>
  <c r="B10" i="8" s="1"/>
  <c r="A10" i="8"/>
  <c r="C9" i="8"/>
  <c r="B9" i="8" s="1"/>
  <c r="A9" i="8"/>
  <c r="C8" i="8"/>
  <c r="B8" i="8" s="1"/>
  <c r="A8" i="8"/>
  <c r="C7" i="8"/>
  <c r="A7" i="8"/>
  <c r="F6" i="8"/>
  <c r="E6" i="8"/>
  <c r="D6" i="8"/>
  <c r="D48" i="8" s="1"/>
  <c r="D4" i="8" s="1"/>
  <c r="A6" i="8"/>
  <c r="D5" i="8"/>
  <c r="E4" i="8"/>
  <c r="E52" i="8" s="1"/>
  <c r="E56" i="8" s="1"/>
  <c r="A4" i="8"/>
  <c r="F3" i="8"/>
  <c r="A3" i="8"/>
  <c r="C2" i="8"/>
  <c r="A2" i="8"/>
  <c r="E57" i="7"/>
  <c r="E3" i="7" s="1"/>
  <c r="F55" i="7"/>
  <c r="E55" i="7"/>
  <c r="D55" i="7"/>
  <c r="D57" i="7" s="1"/>
  <c r="D3" i="7" s="1"/>
  <c r="A38" i="7"/>
  <c r="F37" i="7"/>
  <c r="E37" i="7"/>
  <c r="D37" i="7"/>
  <c r="A36" i="7"/>
  <c r="A35" i="7"/>
  <c r="F34" i="7"/>
  <c r="E34" i="7"/>
  <c r="D34" i="7"/>
  <c r="A34" i="7"/>
  <c r="F33" i="7"/>
  <c r="F28" i="7" s="1"/>
  <c r="E33" i="7"/>
  <c r="E28" i="7" s="1"/>
  <c r="D33" i="7"/>
  <c r="A32" i="7"/>
  <c r="A31" i="7"/>
  <c r="A30" i="7"/>
  <c r="A29" i="7"/>
  <c r="D28" i="7"/>
  <c r="A28" i="7"/>
  <c r="F27" i="7"/>
  <c r="E27" i="7"/>
  <c r="D27" i="7"/>
  <c r="A26" i="7"/>
  <c r="A25" i="7"/>
  <c r="A24" i="7"/>
  <c r="F23" i="7"/>
  <c r="E23" i="7"/>
  <c r="D23" i="7"/>
  <c r="A23" i="7"/>
  <c r="F22" i="7"/>
  <c r="F17" i="7" s="1"/>
  <c r="E22" i="7"/>
  <c r="D22" i="7"/>
  <c r="D17" i="7" s="1"/>
  <c r="A21" i="7"/>
  <c r="A20" i="7"/>
  <c r="A19" i="7"/>
  <c r="A18" i="7"/>
  <c r="E17" i="7"/>
  <c r="A17" i="7"/>
  <c r="F16" i="7"/>
  <c r="E16" i="7"/>
  <c r="E12" i="7" s="1"/>
  <c r="D16" i="7"/>
  <c r="A15" i="7"/>
  <c r="A14" i="7"/>
  <c r="A13" i="7"/>
  <c r="F12" i="7"/>
  <c r="D12" i="7"/>
  <c r="A12" i="7"/>
  <c r="F11" i="7"/>
  <c r="E11" i="7"/>
  <c r="E6" i="7" s="1"/>
  <c r="D11" i="7"/>
  <c r="A10" i="7"/>
  <c r="A9" i="7"/>
  <c r="A8" i="7"/>
  <c r="A7" i="7"/>
  <c r="F6" i="7"/>
  <c r="D6" i="7"/>
  <c r="A6" i="7"/>
  <c r="A4" i="7"/>
  <c r="F3" i="7"/>
  <c r="A3" i="7"/>
  <c r="C2" i="7"/>
  <c r="A2" i="7"/>
  <c r="F57" i="6"/>
  <c r="F3" i="6" s="1"/>
  <c r="E57" i="6"/>
  <c r="E3" i="6" s="1"/>
  <c r="D57" i="6"/>
  <c r="F55" i="6"/>
  <c r="E55" i="6"/>
  <c r="D55" i="6"/>
  <c r="A45" i="6"/>
  <c r="A44" i="6"/>
  <c r="A43" i="6"/>
  <c r="A42" i="6"/>
  <c r="A41" i="6"/>
  <c r="A40" i="6"/>
  <c r="A39" i="6"/>
  <c r="A38" i="6"/>
  <c r="F37" i="6"/>
  <c r="F34" i="6" s="1"/>
  <c r="E37" i="6"/>
  <c r="D37" i="6"/>
  <c r="D34" i="6" s="1"/>
  <c r="A36" i="6"/>
  <c r="A35" i="6"/>
  <c r="E34" i="6"/>
  <c r="A34" i="6"/>
  <c r="F33" i="6"/>
  <c r="F28" i="6" s="1"/>
  <c r="E33" i="6"/>
  <c r="E28" i="6" s="1"/>
  <c r="D33" i="6"/>
  <c r="D28" i="6" s="1"/>
  <c r="A32" i="6"/>
  <c r="A31" i="6"/>
  <c r="A30" i="6"/>
  <c r="A29" i="6"/>
  <c r="A28" i="6"/>
  <c r="F27" i="6"/>
  <c r="F23" i="6" s="1"/>
  <c r="E27" i="6"/>
  <c r="E23" i="6" s="1"/>
  <c r="D27" i="6"/>
  <c r="D23" i="6" s="1"/>
  <c r="A26" i="6"/>
  <c r="A25" i="6"/>
  <c r="A24" i="6"/>
  <c r="A23" i="6"/>
  <c r="F22" i="6"/>
  <c r="F17" i="6" s="1"/>
  <c r="E22" i="6"/>
  <c r="E17" i="6" s="1"/>
  <c r="D22" i="6"/>
  <c r="A21" i="6"/>
  <c r="A20" i="6"/>
  <c r="A19" i="6"/>
  <c r="A18" i="6"/>
  <c r="D17" i="6"/>
  <c r="A17" i="6"/>
  <c r="F16" i="6"/>
  <c r="F12" i="6" s="1"/>
  <c r="E16" i="6"/>
  <c r="E12" i="6" s="1"/>
  <c r="D16" i="6"/>
  <c r="D12" i="6" s="1"/>
  <c r="A15" i="6"/>
  <c r="A14" i="6"/>
  <c r="A13" i="6"/>
  <c r="A12" i="6"/>
  <c r="F11" i="6"/>
  <c r="F6" i="6" s="1"/>
  <c r="E11" i="6"/>
  <c r="D11" i="6"/>
  <c r="A10" i="6"/>
  <c r="A9" i="6"/>
  <c r="A8" i="6"/>
  <c r="A7" i="6"/>
  <c r="E6" i="6"/>
  <c r="E48" i="6" s="1"/>
  <c r="E4" i="6" s="1"/>
  <c r="E52" i="6" s="1"/>
  <c r="E56" i="6" s="1"/>
  <c r="D6" i="6"/>
  <c r="A6" i="6"/>
  <c r="A4" i="6"/>
  <c r="D3" i="6"/>
  <c r="A3" i="6"/>
  <c r="C2" i="6"/>
  <c r="A2" i="6"/>
  <c r="F57" i="5"/>
  <c r="E57" i="5"/>
  <c r="E3" i="5" s="1"/>
  <c r="D57" i="5"/>
  <c r="D3" i="5" s="1"/>
  <c r="F55" i="5"/>
  <c r="E55" i="5"/>
  <c r="D55" i="5"/>
  <c r="A45" i="5"/>
  <c r="A44" i="5"/>
  <c r="A43" i="5"/>
  <c r="A42" i="5"/>
  <c r="A41" i="5"/>
  <c r="A40" i="5"/>
  <c r="A39" i="5"/>
  <c r="A38" i="5"/>
  <c r="F37" i="5"/>
  <c r="F34" i="5" s="1"/>
  <c r="E37" i="5"/>
  <c r="E34" i="5" s="1"/>
  <c r="D37" i="5"/>
  <c r="D34" i="5" s="1"/>
  <c r="A36" i="5"/>
  <c r="A35" i="5"/>
  <c r="A34" i="5"/>
  <c r="F33" i="5"/>
  <c r="F28" i="5" s="1"/>
  <c r="E33" i="5"/>
  <c r="E28" i="5" s="1"/>
  <c r="D33" i="5"/>
  <c r="D28" i="5" s="1"/>
  <c r="A32" i="5"/>
  <c r="A31" i="5"/>
  <c r="A30" i="5"/>
  <c r="A29" i="5"/>
  <c r="A28" i="5"/>
  <c r="F27" i="5"/>
  <c r="F23" i="5" s="1"/>
  <c r="E27" i="5"/>
  <c r="E23" i="5" s="1"/>
  <c r="D27" i="5"/>
  <c r="D23" i="5" s="1"/>
  <c r="A26" i="5"/>
  <c r="A25" i="5"/>
  <c r="A24" i="5"/>
  <c r="A23" i="5"/>
  <c r="F22" i="5"/>
  <c r="F17" i="5" s="1"/>
  <c r="E22" i="5"/>
  <c r="E17" i="5" s="1"/>
  <c r="D22" i="5"/>
  <c r="D17" i="5" s="1"/>
  <c r="A21" i="5"/>
  <c r="A20" i="5"/>
  <c r="A19" i="5"/>
  <c r="A18" i="5"/>
  <c r="A17" i="5"/>
  <c r="F16" i="5"/>
  <c r="F12" i="5" s="1"/>
  <c r="E16" i="5"/>
  <c r="E12" i="5" s="1"/>
  <c r="D16" i="5"/>
  <c r="D12" i="5" s="1"/>
  <c r="A15" i="5"/>
  <c r="A14" i="5"/>
  <c r="A13" i="5"/>
  <c r="A12" i="5"/>
  <c r="F11" i="5"/>
  <c r="E11" i="5"/>
  <c r="D11" i="5"/>
  <c r="A10" i="5"/>
  <c r="A9" i="5"/>
  <c r="A8" i="5"/>
  <c r="A7" i="5"/>
  <c r="F6" i="5"/>
  <c r="E6" i="5"/>
  <c r="D6" i="5"/>
  <c r="A6" i="5"/>
  <c r="A4" i="5"/>
  <c r="F3" i="5"/>
  <c r="A3" i="5"/>
  <c r="C2" i="5"/>
  <c r="A2" i="5"/>
  <c r="F57" i="4"/>
  <c r="F3" i="4" s="1"/>
  <c r="F55" i="4"/>
  <c r="E55" i="4"/>
  <c r="E57" i="4" s="1"/>
  <c r="E3" i="4" s="1"/>
  <c r="D55" i="4"/>
  <c r="D57" i="4" s="1"/>
  <c r="D3" i="4" s="1"/>
  <c r="E48" i="4"/>
  <c r="E4" i="4" s="1"/>
  <c r="E52" i="4" s="1"/>
  <c r="E56" i="4" s="1"/>
  <c r="A45" i="4"/>
  <c r="A44" i="4"/>
  <c r="A43" i="4"/>
  <c r="A42" i="4"/>
  <c r="A41" i="4"/>
  <c r="A40" i="4"/>
  <c r="A39" i="4"/>
  <c r="A38" i="4"/>
  <c r="F37" i="4"/>
  <c r="E37" i="4"/>
  <c r="E34" i="4" s="1"/>
  <c r="D37" i="4"/>
  <c r="A36" i="4"/>
  <c r="A35" i="4"/>
  <c r="F34" i="4"/>
  <c r="D34" i="4"/>
  <c r="A34" i="4"/>
  <c r="F33" i="4"/>
  <c r="E33" i="4"/>
  <c r="E28" i="4" s="1"/>
  <c r="D33" i="4"/>
  <c r="D28" i="4" s="1"/>
  <c r="A32" i="4"/>
  <c r="A31" i="4"/>
  <c r="A30" i="4"/>
  <c r="A29" i="4"/>
  <c r="F28" i="4"/>
  <c r="A28" i="4"/>
  <c r="F27" i="4"/>
  <c r="E27" i="4"/>
  <c r="E23" i="4" s="1"/>
  <c r="D27" i="4"/>
  <c r="A26" i="4"/>
  <c r="A25" i="4"/>
  <c r="A24" i="4"/>
  <c r="F23" i="4"/>
  <c r="D23" i="4"/>
  <c r="A23" i="4"/>
  <c r="F22" i="4"/>
  <c r="E22" i="4"/>
  <c r="E17" i="4" s="1"/>
  <c r="D22" i="4"/>
  <c r="A21" i="4"/>
  <c r="A20" i="4"/>
  <c r="A19" i="4"/>
  <c r="A18" i="4"/>
  <c r="F17" i="4"/>
  <c r="D17" i="4"/>
  <c r="A17" i="4"/>
  <c r="F16" i="4"/>
  <c r="E16" i="4"/>
  <c r="E12" i="4" s="1"/>
  <c r="D16" i="4"/>
  <c r="A15" i="4"/>
  <c r="A14" i="4"/>
  <c r="A13" i="4"/>
  <c r="F12" i="4"/>
  <c r="D12" i="4"/>
  <c r="A12" i="4"/>
  <c r="F11" i="4"/>
  <c r="E11" i="4"/>
  <c r="E6" i="4" s="1"/>
  <c r="D11" i="4"/>
  <c r="D6" i="4" s="1"/>
  <c r="D48" i="4" s="1"/>
  <c r="D4" i="4" s="1"/>
  <c r="D52" i="4" s="1"/>
  <c r="D56" i="4" s="1"/>
  <c r="A10" i="4"/>
  <c r="A9" i="4"/>
  <c r="A8" i="4"/>
  <c r="A7" i="4"/>
  <c r="F6" i="4"/>
  <c r="A6" i="4"/>
  <c r="E5" i="4"/>
  <c r="A4" i="4"/>
  <c r="A3" i="4"/>
  <c r="C2" i="4"/>
  <c r="A2" i="4"/>
  <c r="A56" i="3"/>
  <c r="A55" i="3"/>
  <c r="AG47" i="3"/>
  <c r="AF47" i="3"/>
  <c r="AE47" i="3"/>
  <c r="AA47" i="3"/>
  <c r="Z47" i="3"/>
  <c r="Y47" i="3"/>
  <c r="X47" i="3"/>
  <c r="W47" i="3"/>
  <c r="V47" i="3"/>
  <c r="U47" i="3"/>
  <c r="T47" i="3"/>
  <c r="S47" i="3"/>
  <c r="R47" i="3"/>
  <c r="Q47" i="3"/>
  <c r="P47" i="3"/>
  <c r="O47" i="3"/>
  <c r="N47" i="3"/>
  <c r="M47" i="3"/>
  <c r="I47" i="3"/>
  <c r="H47" i="3"/>
  <c r="G47" i="3"/>
  <c r="F47" i="3"/>
  <c r="E47" i="3"/>
  <c r="D47" i="3"/>
  <c r="A45" i="3"/>
  <c r="A45" i="7" s="1"/>
  <c r="A44" i="3"/>
  <c r="A44" i="7" s="1"/>
  <c r="A43" i="3"/>
  <c r="A43" i="7" s="1"/>
  <c r="A42" i="3"/>
  <c r="A42" i="7" s="1"/>
  <c r="A41" i="3"/>
  <c r="A41" i="7" s="1"/>
  <c r="A40" i="3"/>
  <c r="A40" i="7" s="1"/>
  <c r="A39" i="3"/>
  <c r="A39" i="7" s="1"/>
  <c r="A36" i="3"/>
  <c r="A35" i="3"/>
  <c r="A32" i="3"/>
  <c r="A31" i="3"/>
  <c r="A30" i="3"/>
  <c r="A29" i="3"/>
  <c r="C28" i="3"/>
  <c r="A26" i="3"/>
  <c r="A25" i="3"/>
  <c r="A24" i="3"/>
  <c r="AJ23" i="3"/>
  <c r="C23" i="3"/>
  <c r="A21" i="3"/>
  <c r="A20" i="3"/>
  <c r="A19" i="3"/>
  <c r="A18" i="3"/>
  <c r="C17" i="3"/>
  <c r="A15" i="3"/>
  <c r="A14" i="3"/>
  <c r="A13" i="3"/>
  <c r="C12" i="3"/>
  <c r="A10" i="3"/>
  <c r="A9" i="3"/>
  <c r="A8" i="3"/>
  <c r="A7" i="3"/>
  <c r="C6" i="3"/>
  <c r="I2" i="3"/>
  <c r="H2" i="3"/>
  <c r="G2" i="3"/>
  <c r="F2" i="3"/>
  <c r="E2" i="3"/>
  <c r="D2" i="3"/>
  <c r="C2" i="3"/>
  <c r="A2" i="3"/>
  <c r="A50" i="2"/>
  <c r="A49" i="2"/>
  <c r="A48" i="2"/>
  <c r="A47" i="2"/>
  <c r="A46" i="2"/>
  <c r="A45" i="2"/>
  <c r="A44" i="2"/>
  <c r="A43" i="2"/>
  <c r="A42" i="2"/>
  <c r="A41" i="2"/>
  <c r="A40" i="2"/>
  <c r="A39" i="2"/>
  <c r="A38" i="2"/>
  <c r="A37" i="2"/>
  <c r="A36" i="2"/>
  <c r="A35" i="2"/>
  <c r="A34" i="2"/>
  <c r="A33" i="2"/>
  <c r="A32" i="2"/>
  <c r="A34" i="1"/>
  <c r="A31" i="2" s="1"/>
  <c r="A33" i="1"/>
  <c r="A30" i="2" s="1"/>
  <c r="A32" i="1"/>
  <c r="A29" i="2" s="1"/>
  <c r="A31" i="1"/>
  <c r="A28" i="2" s="1"/>
  <c r="A30" i="1"/>
  <c r="A27" i="2" s="1"/>
  <c r="A29" i="1"/>
  <c r="A26" i="2" s="1"/>
  <c r="A28" i="1"/>
  <c r="A25" i="2" s="1"/>
  <c r="A27" i="1"/>
  <c r="A24" i="2" s="1"/>
  <c r="A26" i="1"/>
  <c r="A23" i="2" s="1"/>
  <c r="A25" i="1"/>
  <c r="A22" i="2" s="1"/>
  <c r="A24" i="1"/>
  <c r="A21" i="2" s="1"/>
  <c r="A23" i="1"/>
  <c r="A20" i="2" s="1"/>
  <c r="A22" i="1"/>
  <c r="A19" i="2" s="1"/>
  <c r="A21" i="1"/>
  <c r="A18" i="2" s="1"/>
  <c r="A20" i="1"/>
  <c r="A17" i="2" s="1"/>
  <c r="A19" i="1"/>
  <c r="A16" i="2" s="1"/>
  <c r="A18" i="1"/>
  <c r="A15" i="2" s="1"/>
  <c r="A17" i="1"/>
  <c r="A14" i="2" s="1"/>
  <c r="A16" i="1"/>
  <c r="A13" i="2" s="1"/>
  <c r="A15" i="1"/>
  <c r="A12" i="2" s="1"/>
  <c r="A14" i="1"/>
  <c r="A11" i="2" s="1"/>
  <c r="A13" i="1"/>
  <c r="A10" i="2" s="1"/>
  <c r="A12" i="1"/>
  <c r="A9" i="2" s="1"/>
  <c r="A11" i="1"/>
  <c r="A8" i="2" s="1"/>
  <c r="AD10" i="1"/>
  <c r="AC10" i="1"/>
  <c r="A10" i="1"/>
  <c r="A7" i="2" s="1"/>
  <c r="AD9" i="1"/>
  <c r="AC9" i="1"/>
  <c r="A9" i="1"/>
  <c r="A6" i="2" s="1"/>
  <c r="A8" i="1"/>
  <c r="A5" i="2" s="1"/>
  <c r="A7" i="1"/>
  <c r="A4" i="2" s="1"/>
  <c r="AD6" i="1"/>
  <c r="AC6" i="1"/>
  <c r="A6" i="1"/>
  <c r="A3" i="2" s="1"/>
  <c r="A5" i="1"/>
  <c r="F48" i="9" l="1"/>
  <c r="F4" i="9" s="1"/>
  <c r="F52" i="9" s="1"/>
  <c r="F56" i="9" s="1"/>
  <c r="F48" i="7"/>
  <c r="F4" i="7" s="1"/>
  <c r="F5" i="7"/>
  <c r="E5" i="7"/>
  <c r="E48" i="7"/>
  <c r="E4" i="7" s="1"/>
  <c r="E52" i="7" s="1"/>
  <c r="E56" i="7" s="1"/>
  <c r="D5" i="7"/>
  <c r="D48" i="7"/>
  <c r="D4" i="7" s="1"/>
  <c r="D52" i="7" s="1"/>
  <c r="D56" i="7" s="1"/>
  <c r="C45" i="4"/>
  <c r="B45" i="4" s="1"/>
  <c r="C41" i="4"/>
  <c r="B41" i="4" s="1"/>
  <c r="C35" i="4"/>
  <c r="C31" i="4"/>
  <c r="B31" i="4" s="1"/>
  <c r="C29" i="4"/>
  <c r="C25" i="4"/>
  <c r="B25" i="4" s="1"/>
  <c r="C24" i="4"/>
  <c r="C15" i="4"/>
  <c r="B15" i="4" s="1"/>
  <c r="C10" i="4"/>
  <c r="B10" i="4" s="1"/>
  <c r="C44" i="4"/>
  <c r="B44" i="4" s="1"/>
  <c r="C42" i="4"/>
  <c r="B42" i="4" s="1"/>
  <c r="C40" i="4"/>
  <c r="B40" i="4" s="1"/>
  <c r="C39" i="4"/>
  <c r="B39" i="4" s="1"/>
  <c r="D39" i="3" s="1"/>
  <c r="C36" i="4"/>
  <c r="B36" i="4" s="1"/>
  <c r="C32" i="4"/>
  <c r="B32" i="4" s="1"/>
  <c r="C30" i="4"/>
  <c r="B30" i="4" s="1"/>
  <c r="C26" i="4"/>
  <c r="B26" i="4" s="1"/>
  <c r="C20" i="4"/>
  <c r="B20" i="4" s="1"/>
  <c r="C18" i="4"/>
  <c r="C14" i="4"/>
  <c r="B14" i="4" s="1"/>
  <c r="C43" i="4"/>
  <c r="B43" i="4" s="1"/>
  <c r="C19" i="4"/>
  <c r="B19" i="4" s="1"/>
  <c r="C8" i="4"/>
  <c r="B8" i="4" s="1"/>
  <c r="C21" i="4"/>
  <c r="B21" i="4" s="1"/>
  <c r="C13" i="4"/>
  <c r="C9" i="4"/>
  <c r="B9" i="4" s="1"/>
  <c r="C7" i="4"/>
  <c r="D48" i="9"/>
  <c r="D4" i="9" s="1"/>
  <c r="D52" i="9" s="1"/>
  <c r="D56" i="9" s="1"/>
  <c r="D5" i="9"/>
  <c r="C36" i="9"/>
  <c r="B36" i="9" s="1"/>
  <c r="C44" i="9"/>
  <c r="B44" i="9" s="1"/>
  <c r="C45" i="9"/>
  <c r="B45" i="9" s="1"/>
  <c r="C40" i="9"/>
  <c r="B40" i="9" s="1"/>
  <c r="C30" i="9"/>
  <c r="B30" i="9" s="1"/>
  <c r="C25" i="9"/>
  <c r="B25" i="9" s="1"/>
  <c r="C18" i="9"/>
  <c r="C26" i="9"/>
  <c r="B26" i="9" s="1"/>
  <c r="C13" i="9"/>
  <c r="C29" i="9"/>
  <c r="C24" i="9"/>
  <c r="C31" i="9"/>
  <c r="B31" i="9" s="1"/>
  <c r="C10" i="9"/>
  <c r="B10" i="9" s="1"/>
  <c r="C35" i="9"/>
  <c r="C7" i="9"/>
  <c r="C32" i="9"/>
  <c r="B32" i="9" s="1"/>
  <c r="B4" i="9"/>
  <c r="I4" i="3" s="1"/>
  <c r="C21" i="9"/>
  <c r="B21" i="9" s="1"/>
  <c r="C15" i="9"/>
  <c r="B15" i="9" s="1"/>
  <c r="C14" i="9"/>
  <c r="B14" i="9" s="1"/>
  <c r="C9" i="9"/>
  <c r="B9" i="9" s="1"/>
  <c r="C8" i="9"/>
  <c r="B8" i="9" s="1"/>
  <c r="C39" i="9"/>
  <c r="B39" i="9" s="1"/>
  <c r="I39" i="3" s="1"/>
  <c r="C20" i="9"/>
  <c r="B20" i="9" s="1"/>
  <c r="C19" i="9"/>
  <c r="B19" i="9" s="1"/>
  <c r="C41" i="9"/>
  <c r="B41" i="9" s="1"/>
  <c r="C42" i="9"/>
  <c r="B42" i="9" s="1"/>
  <c r="C43" i="9"/>
  <c r="B43" i="9" s="1"/>
  <c r="H40" i="3"/>
  <c r="H41" i="3"/>
  <c r="AH9" i="1" s="1"/>
  <c r="H42" i="3"/>
  <c r="AI9" i="1" s="1"/>
  <c r="H43" i="3"/>
  <c r="AJ9" i="1" s="1"/>
  <c r="H44" i="3"/>
  <c r="AK9" i="1" s="1"/>
  <c r="H45" i="3"/>
  <c r="AL9" i="1" s="1"/>
  <c r="H59" i="3"/>
  <c r="AF9" i="1"/>
  <c r="H8" i="3"/>
  <c r="F9" i="1" s="1"/>
  <c r="H9" i="3"/>
  <c r="G9" i="1" s="1"/>
  <c r="H10" i="3"/>
  <c r="H9" i="1" s="1"/>
  <c r="H14" i="3"/>
  <c r="K9" i="1" s="1"/>
  <c r="H15" i="3"/>
  <c r="L9" i="1" s="1"/>
  <c r="H19" i="3"/>
  <c r="O9" i="1" s="1"/>
  <c r="H20" i="3"/>
  <c r="P9" i="1" s="1"/>
  <c r="H21" i="3"/>
  <c r="Q9" i="1" s="1"/>
  <c r="H25" i="3"/>
  <c r="T9" i="1" s="1"/>
  <c r="H26" i="3"/>
  <c r="U9" i="1" s="1"/>
  <c r="H30" i="3"/>
  <c r="X9" i="1" s="1"/>
  <c r="H31" i="3"/>
  <c r="Y9" i="1" s="1"/>
  <c r="H32" i="3"/>
  <c r="Z9" i="1" s="1"/>
  <c r="H36" i="3"/>
  <c r="B35" i="8"/>
  <c r="H35" i="3" s="1"/>
  <c r="C37" i="8"/>
  <c r="B34" i="8" s="1"/>
  <c r="H34" i="3" s="1"/>
  <c r="AB9" i="1" s="1"/>
  <c r="AA6" i="2" s="1"/>
  <c r="C33" i="8"/>
  <c r="B29" i="8"/>
  <c r="H29" i="3" s="1"/>
  <c r="W9" i="1" s="1"/>
  <c r="W6" i="2" s="1"/>
  <c r="B24" i="8"/>
  <c r="H24" i="3" s="1"/>
  <c r="S9" i="1" s="1"/>
  <c r="S6" i="2" s="1"/>
  <c r="C27" i="8"/>
  <c r="B23" i="8" s="1"/>
  <c r="H23" i="3" s="1"/>
  <c r="R9" i="1" s="1"/>
  <c r="R6" i="2" s="1"/>
  <c r="C22" i="8"/>
  <c r="B18" i="8"/>
  <c r="H18" i="3" s="1"/>
  <c r="N9" i="1" s="1"/>
  <c r="N6" i="2" s="1"/>
  <c r="C16" i="8"/>
  <c r="B13" i="8"/>
  <c r="H13" i="3" s="1"/>
  <c r="J9" i="1" s="1"/>
  <c r="J6" i="2" s="1"/>
  <c r="B7" i="8"/>
  <c r="H7" i="3" s="1"/>
  <c r="E9" i="1" s="1"/>
  <c r="E6" i="2" s="1"/>
  <c r="C11" i="8"/>
  <c r="B6" i="8" s="1"/>
  <c r="D52" i="8"/>
  <c r="D56" i="8" s="1"/>
  <c r="C45" i="7"/>
  <c r="B45" i="7" s="1"/>
  <c r="C44" i="7"/>
  <c r="B44" i="7" s="1"/>
  <c r="C43" i="7"/>
  <c r="B43" i="7" s="1"/>
  <c r="C42" i="7"/>
  <c r="B42" i="7" s="1"/>
  <c r="C41" i="7"/>
  <c r="B41" i="7" s="1"/>
  <c r="C40" i="7"/>
  <c r="B40" i="7" s="1"/>
  <c r="C39" i="7"/>
  <c r="B39" i="7" s="1"/>
  <c r="C36" i="7"/>
  <c r="B36" i="7" s="1"/>
  <c r="C35" i="7"/>
  <c r="C32" i="7"/>
  <c r="B32" i="7" s="1"/>
  <c r="C31" i="7"/>
  <c r="B31" i="7" s="1"/>
  <c r="C30" i="7"/>
  <c r="B30" i="7" s="1"/>
  <c r="C29" i="7"/>
  <c r="C26" i="7"/>
  <c r="B26" i="7" s="1"/>
  <c r="C25" i="7"/>
  <c r="B25" i="7" s="1"/>
  <c r="C24" i="7"/>
  <c r="C21" i="7"/>
  <c r="B21" i="7" s="1"/>
  <c r="C20" i="7"/>
  <c r="B20" i="7" s="1"/>
  <c r="C18" i="7"/>
  <c r="C15" i="7"/>
  <c r="B15" i="7" s="1"/>
  <c r="C14" i="7"/>
  <c r="B14" i="7" s="1"/>
  <c r="C13" i="7"/>
  <c r="C10" i="7"/>
  <c r="B10" i="7" s="1"/>
  <c r="C9" i="7"/>
  <c r="B9" i="7" s="1"/>
  <c r="C8" i="7"/>
  <c r="B8" i="7" s="1"/>
  <c r="C7" i="7"/>
  <c r="G39" i="3"/>
  <c r="C19" i="7"/>
  <c r="B19" i="7" s="1"/>
  <c r="F48" i="6"/>
  <c r="F4" i="6" s="1"/>
  <c r="F52" i="6" s="1"/>
  <c r="F56" i="6" s="1"/>
  <c r="F5" i="6"/>
  <c r="D48" i="6"/>
  <c r="D4" i="6" s="1"/>
  <c r="D52" i="6" s="1"/>
  <c r="D56" i="6" s="1"/>
  <c r="D5" i="6"/>
  <c r="C42" i="6"/>
  <c r="B42" i="6" s="1"/>
  <c r="C41" i="6"/>
  <c r="B41" i="6" s="1"/>
  <c r="C39" i="6"/>
  <c r="B39" i="6" s="1"/>
  <c r="C31" i="6"/>
  <c r="B31" i="6" s="1"/>
  <c r="C30" i="6"/>
  <c r="B30" i="6" s="1"/>
  <c r="C29" i="6"/>
  <c r="C21" i="6"/>
  <c r="B21" i="6" s="1"/>
  <c r="C19" i="6"/>
  <c r="B19" i="6" s="1"/>
  <c r="C40" i="6"/>
  <c r="B40" i="6" s="1"/>
  <c r="C25" i="6"/>
  <c r="B25" i="6" s="1"/>
  <c r="C20" i="6"/>
  <c r="B20" i="6" s="1"/>
  <c r="C15" i="6"/>
  <c r="B15" i="6" s="1"/>
  <c r="B4" i="6"/>
  <c r="F4" i="3" s="1"/>
  <c r="C8" i="6"/>
  <c r="B8" i="6" s="1"/>
  <c r="C7" i="6"/>
  <c r="C24" i="6"/>
  <c r="C18" i="6"/>
  <c r="C14" i="6"/>
  <c r="B14" i="6" s="1"/>
  <c r="C26" i="6"/>
  <c r="B26" i="6" s="1"/>
  <c r="C32" i="6"/>
  <c r="B32" i="6" s="1"/>
  <c r="C35" i="6"/>
  <c r="C36" i="6"/>
  <c r="B36" i="6" s="1"/>
  <c r="F39" i="3"/>
  <c r="C13" i="6"/>
  <c r="C45" i="6"/>
  <c r="B45" i="6" s="1"/>
  <c r="C9" i="6"/>
  <c r="B9" i="6" s="1"/>
  <c r="C10" i="6"/>
  <c r="B10" i="6" s="1"/>
  <c r="C44" i="6"/>
  <c r="B44" i="6" s="1"/>
  <c r="C43" i="6"/>
  <c r="B43" i="6" s="1"/>
  <c r="F5" i="5"/>
  <c r="F48" i="5"/>
  <c r="F4" i="5" s="1"/>
  <c r="F52" i="5" s="1"/>
  <c r="F56" i="5" s="1"/>
  <c r="E5" i="5"/>
  <c r="E48" i="5"/>
  <c r="E4" i="5" s="1"/>
  <c r="E52" i="5" s="1"/>
  <c r="E56" i="5" s="1"/>
  <c r="D48" i="5"/>
  <c r="D4" i="5" s="1"/>
  <c r="D52" i="5" s="1"/>
  <c r="D56" i="5" s="1"/>
  <c r="D5" i="5"/>
  <c r="C36" i="5"/>
  <c r="B36" i="5" s="1"/>
  <c r="C30" i="5"/>
  <c r="B30" i="5" s="1"/>
  <c r="C29" i="5"/>
  <c r="C7" i="5"/>
  <c r="C18" i="5"/>
  <c r="C26" i="5"/>
  <c r="B26" i="5" s="1"/>
  <c r="C9" i="5"/>
  <c r="B9" i="5" s="1"/>
  <c r="C8" i="5"/>
  <c r="B8" i="5" s="1"/>
  <c r="C19" i="5"/>
  <c r="B19" i="5" s="1"/>
  <c r="C20" i="5"/>
  <c r="B20" i="5" s="1"/>
  <c r="C40" i="5"/>
  <c r="B40" i="5" s="1"/>
  <c r="C25" i="5"/>
  <c r="B25" i="5" s="1"/>
  <c r="C14" i="5"/>
  <c r="B14" i="5" s="1"/>
  <c r="C15" i="5"/>
  <c r="B15" i="5" s="1"/>
  <c r="B4" i="5"/>
  <c r="E4" i="3" s="1"/>
  <c r="C10" i="5"/>
  <c r="B10" i="5" s="1"/>
  <c r="C41" i="5"/>
  <c r="B41" i="5" s="1"/>
  <c r="C42" i="5"/>
  <c r="B42" i="5" s="1"/>
  <c r="C45" i="5"/>
  <c r="B45" i="5" s="1"/>
  <c r="C31" i="5"/>
  <c r="B31" i="5" s="1"/>
  <c r="C21" i="5"/>
  <c r="B21" i="5" s="1"/>
  <c r="C13" i="5"/>
  <c r="C32" i="5"/>
  <c r="B32" i="5" s="1"/>
  <c r="C35" i="5"/>
  <c r="C39" i="5"/>
  <c r="B39" i="5" s="1"/>
  <c r="E39" i="3" s="1"/>
  <c r="C24" i="5"/>
  <c r="C43" i="5"/>
  <c r="B43" i="5" s="1"/>
  <c r="C44" i="5"/>
  <c r="B44" i="5" s="1"/>
  <c r="F48" i="4"/>
  <c r="F4" i="4" s="1"/>
  <c r="F52" i="4" s="1"/>
  <c r="F56" i="4" s="1"/>
  <c r="F5" i="4"/>
  <c r="I55" i="3"/>
  <c r="H55" i="3"/>
  <c r="G55" i="3"/>
  <c r="F55" i="3"/>
  <c r="E55" i="3"/>
  <c r="E57" i="3" s="1"/>
  <c r="D55" i="3"/>
  <c r="B55" i="3"/>
  <c r="E52" i="3"/>
  <c r="E56" i="3" s="1"/>
  <c r="C6" i="1"/>
  <c r="AJ50" i="2"/>
  <c r="AI50" i="2"/>
  <c r="AH50" i="2"/>
  <c r="AG50" i="2"/>
  <c r="AF50" i="2"/>
  <c r="AE50" i="2"/>
  <c r="AD50" i="2"/>
  <c r="AC50" i="2"/>
  <c r="AB50" i="2"/>
  <c r="AK50" i="2"/>
  <c r="Z50" i="2"/>
  <c r="Y50" i="2"/>
  <c r="X50" i="2"/>
  <c r="W50" i="2"/>
  <c r="V50" i="2"/>
  <c r="U50" i="2"/>
  <c r="T50" i="2"/>
  <c r="S50" i="2"/>
  <c r="R50" i="2"/>
  <c r="Q50" i="2"/>
  <c r="P50" i="2"/>
  <c r="O50" i="2"/>
  <c r="AA50" i="2"/>
  <c r="M50" i="2"/>
  <c r="L50" i="2"/>
  <c r="K50" i="2"/>
  <c r="J50" i="2"/>
  <c r="I50" i="2"/>
  <c r="H50" i="2"/>
  <c r="G50" i="2"/>
  <c r="F50" i="2"/>
  <c r="E50" i="2"/>
  <c r="D50" i="2"/>
  <c r="C50" i="2"/>
  <c r="B50" i="2"/>
  <c r="N50" i="2"/>
  <c r="AJ49" i="2"/>
  <c r="AI49" i="2"/>
  <c r="AH49" i="2"/>
  <c r="AG49" i="2"/>
  <c r="AF49" i="2"/>
  <c r="AE49" i="2"/>
  <c r="AD49" i="2"/>
  <c r="AC49" i="2"/>
  <c r="AB49" i="2"/>
  <c r="AA49" i="2"/>
  <c r="Z49" i="2"/>
  <c r="Y49" i="2"/>
  <c r="X49" i="2"/>
  <c r="W49" i="2"/>
  <c r="V49" i="2"/>
  <c r="U49" i="2"/>
  <c r="T49" i="2"/>
  <c r="S49" i="2"/>
  <c r="R49" i="2"/>
  <c r="Q49" i="2"/>
  <c r="P49" i="2"/>
  <c r="O49" i="2"/>
  <c r="N49" i="2"/>
  <c r="M49" i="2"/>
  <c r="L49" i="2"/>
  <c r="K49" i="2"/>
  <c r="J49" i="2"/>
  <c r="I49" i="2"/>
  <c r="H49" i="2"/>
  <c r="G49" i="2"/>
  <c r="F49" i="2"/>
  <c r="E49" i="2"/>
  <c r="D49" i="2"/>
  <c r="C49" i="2"/>
  <c r="B49" i="2"/>
  <c r="AK49" i="2"/>
  <c r="AJ48" i="2"/>
  <c r="AI48" i="2"/>
  <c r="AH48" i="2"/>
  <c r="AG48" i="2"/>
  <c r="AF48" i="2"/>
  <c r="AE48" i="2"/>
  <c r="AD48" i="2"/>
  <c r="AC48" i="2"/>
  <c r="AB48" i="2"/>
  <c r="AA48" i="2"/>
  <c r="Z48" i="2"/>
  <c r="Y48" i="2"/>
  <c r="X48" i="2"/>
  <c r="W48" i="2"/>
  <c r="V48" i="2"/>
  <c r="U48" i="2"/>
  <c r="T48" i="2"/>
  <c r="S48" i="2"/>
  <c r="R48" i="2"/>
  <c r="Q48" i="2"/>
  <c r="P48" i="2"/>
  <c r="O48" i="2"/>
  <c r="N48" i="2"/>
  <c r="M48" i="2"/>
  <c r="L48" i="2"/>
  <c r="K48" i="2"/>
  <c r="J48" i="2"/>
  <c r="I48" i="2"/>
  <c r="H48" i="2"/>
  <c r="G48" i="2"/>
  <c r="F48" i="2"/>
  <c r="E48" i="2"/>
  <c r="D48" i="2"/>
  <c r="C48" i="2"/>
  <c r="B48" i="2"/>
  <c r="AK48" i="2"/>
  <c r="AK47" i="2"/>
  <c r="AJ47" i="2"/>
  <c r="AI47" i="2"/>
  <c r="AH47" i="2"/>
  <c r="AG47" i="2"/>
  <c r="AF47" i="2"/>
  <c r="AE47" i="2"/>
  <c r="AD47" i="2"/>
  <c r="AC47" i="2"/>
  <c r="AB47" i="2"/>
  <c r="Z47" i="2"/>
  <c r="Y47" i="2"/>
  <c r="X47" i="2"/>
  <c r="W47" i="2"/>
  <c r="V47" i="2"/>
  <c r="U47" i="2"/>
  <c r="T47" i="2"/>
  <c r="S47" i="2"/>
  <c r="R47" i="2"/>
  <c r="Q47" i="2"/>
  <c r="P47" i="2"/>
  <c r="O47" i="2"/>
  <c r="N47" i="2"/>
  <c r="M47" i="2"/>
  <c r="L47" i="2"/>
  <c r="K47" i="2"/>
  <c r="J47" i="2"/>
  <c r="I47" i="2"/>
  <c r="H47" i="2"/>
  <c r="G47" i="2"/>
  <c r="F47" i="2"/>
  <c r="E47" i="2"/>
  <c r="D47" i="2"/>
  <c r="C47" i="2"/>
  <c r="B47" i="2"/>
  <c r="AA47" i="2"/>
  <c r="AJ46" i="2"/>
  <c r="AI46" i="2"/>
  <c r="AH46" i="2"/>
  <c r="AG46" i="2"/>
  <c r="AK46" i="2"/>
  <c r="AE46" i="2"/>
  <c r="AD46" i="2"/>
  <c r="AC46" i="2"/>
  <c r="AB46" i="2"/>
  <c r="AA46" i="2"/>
  <c r="Z46" i="2"/>
  <c r="Y46" i="2"/>
  <c r="X46" i="2"/>
  <c r="W46" i="2"/>
  <c r="V46" i="2"/>
  <c r="U46" i="2"/>
  <c r="T46" i="2"/>
  <c r="S46" i="2"/>
  <c r="R46" i="2"/>
  <c r="Q46" i="2"/>
  <c r="P46" i="2"/>
  <c r="O46" i="2"/>
  <c r="N46" i="2"/>
  <c r="M46" i="2"/>
  <c r="L46" i="2"/>
  <c r="K46" i="2"/>
  <c r="J46" i="2"/>
  <c r="I46" i="2"/>
  <c r="H46" i="2"/>
  <c r="G46" i="2"/>
  <c r="F46" i="2"/>
  <c r="E46" i="2"/>
  <c r="D46" i="2"/>
  <c r="C46" i="2"/>
  <c r="B46" i="2"/>
  <c r="AF46" i="2"/>
  <c r="AJ45" i="2"/>
  <c r="AI45" i="2"/>
  <c r="AH45" i="2"/>
  <c r="AG45" i="2"/>
  <c r="AF45" i="2"/>
  <c r="AE45" i="2"/>
  <c r="AD45" i="2"/>
  <c r="AC45" i="2"/>
  <c r="AB45" i="2"/>
  <c r="AA45" i="2"/>
  <c r="Z45" i="2"/>
  <c r="Y45" i="2"/>
  <c r="X45" i="2"/>
  <c r="W45" i="2"/>
  <c r="V45" i="2"/>
  <c r="U45" i="2"/>
  <c r="T45" i="2"/>
  <c r="S45" i="2"/>
  <c r="R45" i="2"/>
  <c r="Q45" i="2"/>
  <c r="P45" i="2"/>
  <c r="O45" i="2"/>
  <c r="N45" i="2"/>
  <c r="L45" i="2"/>
  <c r="AK45" i="2"/>
  <c r="B45" i="2"/>
  <c r="C45" i="2"/>
  <c r="D45" i="2"/>
  <c r="E45" i="2"/>
  <c r="F45" i="2"/>
  <c r="G45" i="2"/>
  <c r="H45" i="2"/>
  <c r="I45" i="2"/>
  <c r="J45" i="2"/>
  <c r="K45" i="2"/>
  <c r="M45" i="2"/>
  <c r="AA44" i="2"/>
  <c r="Z44" i="2"/>
  <c r="Y44" i="2"/>
  <c r="X44" i="2"/>
  <c r="W44" i="2"/>
  <c r="V44" i="2"/>
  <c r="U44" i="2"/>
  <c r="T44" i="2"/>
  <c r="S44" i="2"/>
  <c r="Q44" i="2"/>
  <c r="P44" i="2"/>
  <c r="O44" i="2"/>
  <c r="N44" i="2"/>
  <c r="M44" i="2"/>
  <c r="L44" i="2"/>
  <c r="K44" i="2"/>
  <c r="J44" i="2"/>
  <c r="I44" i="2"/>
  <c r="H44" i="2"/>
  <c r="G44" i="2"/>
  <c r="F44" i="2"/>
  <c r="E44" i="2"/>
  <c r="D44" i="2"/>
  <c r="C44" i="2"/>
  <c r="B44" i="2"/>
  <c r="R44" i="2"/>
  <c r="AK44" i="2"/>
  <c r="AB44" i="2"/>
  <c r="AC44" i="2"/>
  <c r="AD44" i="2"/>
  <c r="AE44" i="2"/>
  <c r="AF44" i="2"/>
  <c r="AG44" i="2"/>
  <c r="AH44" i="2"/>
  <c r="AI44" i="2"/>
  <c r="AJ44" i="2"/>
  <c r="AB43" i="2"/>
  <c r="AA43" i="2"/>
  <c r="Z43" i="2"/>
  <c r="Y43" i="2"/>
  <c r="W43" i="2"/>
  <c r="V43" i="2"/>
  <c r="U43" i="2"/>
  <c r="T43" i="2"/>
  <c r="S43" i="2"/>
  <c r="R43" i="2"/>
  <c r="Q43" i="2"/>
  <c r="P43" i="2"/>
  <c r="O43" i="2"/>
  <c r="N43" i="2"/>
  <c r="M43" i="2"/>
  <c r="L43" i="2"/>
  <c r="K43" i="2"/>
  <c r="J43" i="2"/>
  <c r="I43" i="2"/>
  <c r="H43" i="2"/>
  <c r="G43" i="2"/>
  <c r="F43" i="2"/>
  <c r="E43" i="2"/>
  <c r="D43" i="2"/>
  <c r="C43" i="2"/>
  <c r="B43" i="2"/>
  <c r="AK43" i="2"/>
  <c r="AJ43" i="2"/>
  <c r="AI43" i="2"/>
  <c r="AH43" i="2"/>
  <c r="AG43" i="2"/>
  <c r="AF43" i="2"/>
  <c r="X43" i="2"/>
  <c r="AE43" i="2"/>
  <c r="AD43" i="2"/>
  <c r="AC43" i="2"/>
  <c r="Y42" i="2"/>
  <c r="X42" i="2"/>
  <c r="W42" i="2"/>
  <c r="V42" i="2"/>
  <c r="U42" i="2"/>
  <c r="T42" i="2"/>
  <c r="S42" i="2"/>
  <c r="R42" i="2"/>
  <c r="Q42" i="2"/>
  <c r="AK42" i="2"/>
  <c r="O42" i="2"/>
  <c r="N42" i="2"/>
  <c r="M42" i="2"/>
  <c r="L42" i="2"/>
  <c r="K42" i="2"/>
  <c r="J42" i="2"/>
  <c r="I42" i="2"/>
  <c r="H42" i="2"/>
  <c r="G42" i="2"/>
  <c r="F42" i="2"/>
  <c r="E42" i="2"/>
  <c r="AC42" i="2"/>
  <c r="P42" i="2"/>
  <c r="AB42" i="2"/>
  <c r="C42" i="2"/>
  <c r="B42" i="2"/>
  <c r="AJ42" i="2"/>
  <c r="AI42" i="2"/>
  <c r="AH42" i="2"/>
  <c r="AG42" i="2"/>
  <c r="AF42" i="2"/>
  <c r="AE42" i="2"/>
  <c r="AD42" i="2"/>
  <c r="AA42" i="2"/>
  <c r="Z42" i="2"/>
  <c r="D42" i="2"/>
  <c r="R41" i="2"/>
  <c r="S41" i="2"/>
  <c r="T41" i="2"/>
  <c r="U41" i="2"/>
  <c r="V41" i="2"/>
  <c r="W41" i="2"/>
  <c r="X41" i="2"/>
  <c r="Y41" i="2"/>
  <c r="Z41" i="2"/>
  <c r="E41" i="2"/>
  <c r="AB41" i="2"/>
  <c r="AC41" i="2"/>
  <c r="AD41" i="2"/>
  <c r="AE41" i="2"/>
  <c r="AF41" i="2"/>
  <c r="AG41" i="2"/>
  <c r="AH41" i="2"/>
  <c r="AI41" i="2"/>
  <c r="AJ41" i="2"/>
  <c r="AK41" i="2"/>
  <c r="D41" i="2"/>
  <c r="G41" i="2"/>
  <c r="F41" i="2"/>
  <c r="C41" i="2"/>
  <c r="H41" i="2"/>
  <c r="I41" i="2"/>
  <c r="J41" i="2"/>
  <c r="K41" i="2"/>
  <c r="L41" i="2"/>
  <c r="M41" i="2"/>
  <c r="N41" i="2"/>
  <c r="O41" i="2"/>
  <c r="P41" i="2"/>
  <c r="Q41" i="2"/>
  <c r="B41" i="2"/>
  <c r="AA41" i="2"/>
  <c r="AK40" i="2"/>
  <c r="D40" i="2"/>
  <c r="E40" i="2"/>
  <c r="F40" i="2"/>
  <c r="G40" i="2"/>
  <c r="H40" i="2"/>
  <c r="I40" i="2"/>
  <c r="K40" i="2"/>
  <c r="M40" i="2"/>
  <c r="L40" i="2"/>
  <c r="J40" i="2"/>
  <c r="N40" i="2"/>
  <c r="O40" i="2"/>
  <c r="P40" i="2"/>
  <c r="Q40" i="2"/>
  <c r="R40" i="2"/>
  <c r="S40" i="2"/>
  <c r="T40" i="2"/>
  <c r="U40" i="2"/>
  <c r="V40" i="2"/>
  <c r="W40" i="2"/>
  <c r="X40" i="2"/>
  <c r="Y40" i="2"/>
  <c r="Z40" i="2"/>
  <c r="AA40" i="2"/>
  <c r="AJ40" i="2"/>
  <c r="AI40" i="2"/>
  <c r="C40" i="2"/>
  <c r="AH40" i="2"/>
  <c r="AG40" i="2"/>
  <c r="AF40" i="2"/>
  <c r="AE40" i="2"/>
  <c r="AD40" i="2"/>
  <c r="AC40" i="2"/>
  <c r="AB40" i="2"/>
  <c r="B40" i="2"/>
  <c r="F39" i="2"/>
  <c r="L39" i="2"/>
  <c r="M39" i="2"/>
  <c r="N39" i="2"/>
  <c r="O39" i="2"/>
  <c r="P39" i="2"/>
  <c r="Q39" i="2"/>
  <c r="R39" i="2"/>
  <c r="S39" i="2"/>
  <c r="AG39" i="2"/>
  <c r="V39" i="2"/>
  <c r="U39" i="2"/>
  <c r="W39" i="2"/>
  <c r="X39" i="2"/>
  <c r="Y39" i="2"/>
  <c r="Z39" i="2"/>
  <c r="AA39" i="2"/>
  <c r="AB39" i="2"/>
  <c r="AC39" i="2"/>
  <c r="AD39" i="2"/>
  <c r="B39" i="2"/>
  <c r="C39" i="2"/>
  <c r="D39" i="2"/>
  <c r="E39" i="2"/>
  <c r="AE39" i="2"/>
  <c r="H39" i="2"/>
  <c r="I39" i="2"/>
  <c r="J39" i="2"/>
  <c r="K39" i="2"/>
  <c r="AI39" i="2"/>
  <c r="AJ39" i="2"/>
  <c r="AK39" i="2"/>
  <c r="G39" i="2"/>
  <c r="AF39" i="2"/>
  <c r="T39" i="2"/>
  <c r="AH39" i="2"/>
  <c r="AH38" i="2"/>
  <c r="AI38" i="2"/>
  <c r="AJ38" i="2"/>
  <c r="AK38" i="2"/>
  <c r="D38" i="2"/>
  <c r="B38" i="2"/>
  <c r="R38" i="2"/>
  <c r="S38" i="2"/>
  <c r="T38" i="2"/>
  <c r="U38" i="2"/>
  <c r="C38" i="2"/>
  <c r="V38" i="2"/>
  <c r="W38" i="2"/>
  <c r="X38" i="2"/>
  <c r="F38" i="2"/>
  <c r="G38" i="2"/>
  <c r="H38" i="2"/>
  <c r="I38" i="2"/>
  <c r="J38" i="2"/>
  <c r="K38" i="2"/>
  <c r="L38" i="2"/>
  <c r="M38" i="2"/>
  <c r="N38" i="2"/>
  <c r="O38" i="2"/>
  <c r="P38" i="2"/>
  <c r="Y38" i="2"/>
  <c r="E38" i="2"/>
  <c r="Z38" i="2"/>
  <c r="AA38" i="2"/>
  <c r="AB38" i="2"/>
  <c r="AC38" i="2"/>
  <c r="AD38" i="2"/>
  <c r="AE38" i="2"/>
  <c r="AF38" i="2"/>
  <c r="AG38" i="2"/>
  <c r="Q38" i="2"/>
  <c r="AA37" i="2"/>
  <c r="Z37" i="2"/>
  <c r="Y37" i="2"/>
  <c r="X37" i="2"/>
  <c r="W37" i="2"/>
  <c r="V37" i="2"/>
  <c r="U37" i="2"/>
  <c r="T37" i="2"/>
  <c r="S37" i="2"/>
  <c r="R37" i="2"/>
  <c r="Q37" i="2"/>
  <c r="P37" i="2"/>
  <c r="O37" i="2"/>
  <c r="N37" i="2"/>
  <c r="M37" i="2"/>
  <c r="L37" i="2"/>
  <c r="K37" i="2"/>
  <c r="J37" i="2"/>
  <c r="I37" i="2"/>
  <c r="H37" i="2"/>
  <c r="G37" i="2"/>
  <c r="F37" i="2"/>
  <c r="E37" i="2"/>
  <c r="D37" i="2"/>
  <c r="C37" i="2"/>
  <c r="B37" i="2"/>
  <c r="AK37" i="2"/>
  <c r="AJ37" i="2"/>
  <c r="AI37" i="2"/>
  <c r="AH37" i="2"/>
  <c r="AG37" i="2"/>
  <c r="AF37" i="2"/>
  <c r="AE37" i="2"/>
  <c r="AD37" i="2"/>
  <c r="AC37" i="2"/>
  <c r="AB37" i="2"/>
  <c r="N36" i="2"/>
  <c r="J36" i="2"/>
  <c r="K36" i="2"/>
  <c r="L36" i="2"/>
  <c r="O36" i="2"/>
  <c r="M36" i="2"/>
  <c r="C36" i="2"/>
  <c r="S36" i="2"/>
  <c r="R36" i="2"/>
  <c r="Q36" i="2"/>
  <c r="P36" i="2"/>
  <c r="B36" i="2"/>
  <c r="D36" i="2"/>
  <c r="E36" i="2"/>
  <c r="F36" i="2"/>
  <c r="G36" i="2"/>
  <c r="H36" i="2"/>
  <c r="I36" i="2"/>
  <c r="J35" i="2"/>
  <c r="K35" i="2"/>
  <c r="U35" i="2"/>
  <c r="T35" i="2"/>
  <c r="S35" i="2"/>
  <c r="R35" i="2"/>
  <c r="Q35" i="2"/>
  <c r="V35" i="2"/>
  <c r="M35" i="2"/>
  <c r="Z35" i="2"/>
  <c r="X35" i="2"/>
  <c r="Y35" i="2"/>
  <c r="P35" i="2"/>
  <c r="AA35" i="2"/>
  <c r="AB35" i="2"/>
  <c r="AD35" i="2"/>
  <c r="AE35" i="2"/>
  <c r="AC35" i="2"/>
  <c r="AF35" i="2"/>
  <c r="AG35" i="2"/>
  <c r="AH35" i="2"/>
  <c r="AI35" i="2"/>
  <c r="N35" i="2"/>
  <c r="B35" i="2"/>
  <c r="C35" i="2"/>
  <c r="D35" i="2"/>
  <c r="AJ35" i="2"/>
  <c r="AK35" i="2"/>
  <c r="E35" i="2"/>
  <c r="W35" i="2"/>
  <c r="F35" i="2"/>
  <c r="L35" i="2"/>
  <c r="G35" i="2"/>
  <c r="O35" i="2"/>
  <c r="H35" i="2"/>
  <c r="I35" i="2"/>
  <c r="I34" i="2"/>
  <c r="H34" i="2"/>
  <c r="G34" i="2"/>
  <c r="F34" i="2"/>
  <c r="D34" i="2"/>
  <c r="C34" i="2"/>
  <c r="B34" i="2"/>
  <c r="P34" i="2"/>
  <c r="AK34" i="2"/>
  <c r="E34" i="2"/>
  <c r="AJ34" i="2"/>
  <c r="AI34" i="2"/>
  <c r="AH34" i="2"/>
  <c r="AG34" i="2"/>
  <c r="AF34" i="2"/>
  <c r="AE34" i="2"/>
  <c r="AD34" i="2"/>
  <c r="AC34" i="2"/>
  <c r="AB34" i="2"/>
  <c r="AA34" i="2"/>
  <c r="Z34" i="2"/>
  <c r="Y34" i="2"/>
  <c r="X34" i="2"/>
  <c r="W34" i="2"/>
  <c r="V34" i="2"/>
  <c r="U34" i="2"/>
  <c r="T34" i="2"/>
  <c r="S34" i="2"/>
  <c r="R34" i="2"/>
  <c r="Q34" i="2"/>
  <c r="O34" i="2"/>
  <c r="N34" i="2"/>
  <c r="M34" i="2"/>
  <c r="L34" i="2"/>
  <c r="K34" i="2"/>
  <c r="J34" i="2"/>
  <c r="Y33" i="2"/>
  <c r="X33" i="2"/>
  <c r="W33" i="2"/>
  <c r="V33" i="2"/>
  <c r="U33" i="2"/>
  <c r="T33" i="2"/>
  <c r="S33" i="2"/>
  <c r="B33" i="2"/>
  <c r="C33" i="2"/>
  <c r="D33" i="2"/>
  <c r="E33" i="2"/>
  <c r="F33" i="2"/>
  <c r="G33" i="2"/>
  <c r="H33" i="2"/>
  <c r="I33" i="2"/>
  <c r="J33" i="2"/>
  <c r="L33" i="2"/>
  <c r="N33" i="2"/>
  <c r="O33" i="2"/>
  <c r="P33" i="2"/>
  <c r="Z33" i="2"/>
  <c r="Q33" i="2"/>
  <c r="R33" i="2"/>
  <c r="K33" i="2"/>
  <c r="AK33" i="2"/>
  <c r="AJ33" i="2"/>
  <c r="AI33" i="2"/>
  <c r="AH33" i="2"/>
  <c r="AG33" i="2"/>
  <c r="AF33" i="2"/>
  <c r="AE33" i="2"/>
  <c r="AD33" i="2"/>
  <c r="AC33" i="2"/>
  <c r="AB33" i="2"/>
  <c r="AA33" i="2"/>
  <c r="M33" i="2"/>
  <c r="Z32" i="2"/>
  <c r="B31" i="2"/>
  <c r="C31" i="2"/>
  <c r="D31" i="2"/>
  <c r="E31" i="2"/>
  <c r="F31" i="2"/>
  <c r="G31" i="2"/>
  <c r="H31" i="2"/>
  <c r="I31" i="2"/>
  <c r="J31" i="2"/>
  <c r="K31" i="2"/>
  <c r="L31" i="2"/>
  <c r="M31" i="2"/>
  <c r="N31" i="2"/>
  <c r="O31" i="2"/>
  <c r="P31" i="2"/>
  <c r="Q31" i="2"/>
  <c r="R31" i="2"/>
  <c r="S31" i="2"/>
  <c r="T31" i="2"/>
  <c r="U31" i="2"/>
  <c r="V31" i="2"/>
  <c r="W31" i="2"/>
  <c r="X31" i="2"/>
  <c r="Y31" i="2"/>
  <c r="Z31" i="2"/>
  <c r="AA31" i="2"/>
  <c r="AB31" i="2"/>
  <c r="AC31" i="2"/>
  <c r="AD31" i="2"/>
  <c r="AE31" i="2"/>
  <c r="AF31" i="2"/>
  <c r="AG31" i="2"/>
  <c r="AH31" i="2"/>
  <c r="AI31" i="2"/>
  <c r="AJ31" i="2"/>
  <c r="AK31" i="2"/>
  <c r="B30" i="2"/>
  <c r="C30" i="2"/>
  <c r="D30" i="2"/>
  <c r="E30" i="2"/>
  <c r="F30" i="2"/>
  <c r="G30" i="2"/>
  <c r="H30" i="2"/>
  <c r="I30" i="2"/>
  <c r="J30" i="2"/>
  <c r="K30" i="2"/>
  <c r="L30" i="2"/>
  <c r="M30" i="2"/>
  <c r="N30" i="2"/>
  <c r="O30" i="2"/>
  <c r="P30" i="2"/>
  <c r="Q30" i="2"/>
  <c r="R30" i="2"/>
  <c r="S30" i="2"/>
  <c r="T30" i="2"/>
  <c r="U30" i="2"/>
  <c r="V30" i="2"/>
  <c r="W30" i="2"/>
  <c r="X30" i="2"/>
  <c r="Y30" i="2"/>
  <c r="Z30" i="2"/>
  <c r="AA30" i="2"/>
  <c r="AB30" i="2"/>
  <c r="AC30" i="2"/>
  <c r="AD30" i="2"/>
  <c r="AE30" i="2"/>
  <c r="AF30" i="2"/>
  <c r="AG30" i="2"/>
  <c r="AH30" i="2"/>
  <c r="AI30" i="2"/>
  <c r="AJ30" i="2"/>
  <c r="AK30" i="2"/>
  <c r="C29" i="2"/>
  <c r="E29" i="2"/>
  <c r="G29" i="2"/>
  <c r="I29" i="2"/>
  <c r="K29" i="2"/>
  <c r="N29" i="2"/>
  <c r="B29" i="2"/>
  <c r="D29" i="2"/>
  <c r="F29" i="2"/>
  <c r="H29" i="2"/>
  <c r="J29" i="2"/>
  <c r="L29" i="2"/>
  <c r="M29" i="2"/>
  <c r="O29" i="2"/>
  <c r="P29" i="2"/>
  <c r="Q29" i="2"/>
  <c r="R29" i="2"/>
  <c r="S29" i="2"/>
  <c r="T29" i="2"/>
  <c r="U29" i="2"/>
  <c r="V29" i="2"/>
  <c r="W29" i="2"/>
  <c r="X29" i="2"/>
  <c r="Y29" i="2"/>
  <c r="Z29" i="2"/>
  <c r="AA29" i="2"/>
  <c r="AB29" i="2"/>
  <c r="AC29" i="2"/>
  <c r="AD29" i="2"/>
  <c r="AE29" i="2"/>
  <c r="AF29" i="2"/>
  <c r="AG29" i="2"/>
  <c r="AH29" i="2"/>
  <c r="AI29" i="2"/>
  <c r="AJ29" i="2"/>
  <c r="AK29" i="2"/>
  <c r="C28" i="2"/>
  <c r="E28" i="2"/>
  <c r="G28" i="2"/>
  <c r="I28" i="2"/>
  <c r="K28" i="2"/>
  <c r="N28" i="2"/>
  <c r="P28" i="2"/>
  <c r="Q28" i="2"/>
  <c r="S28" i="2"/>
  <c r="U28" i="2"/>
  <c r="W28" i="2"/>
  <c r="Y28" i="2"/>
  <c r="AA28" i="2"/>
  <c r="AC28" i="2"/>
  <c r="AE28" i="2"/>
  <c r="AG28" i="2"/>
  <c r="AI28" i="2"/>
  <c r="AK28" i="2"/>
  <c r="B28" i="2"/>
  <c r="D28" i="2"/>
  <c r="F28" i="2"/>
  <c r="H28" i="2"/>
  <c r="J28" i="2"/>
  <c r="L28" i="2"/>
  <c r="M28" i="2"/>
  <c r="O28" i="2"/>
  <c r="R28" i="2"/>
  <c r="T28" i="2"/>
  <c r="V28" i="2"/>
  <c r="X28" i="2"/>
  <c r="Z28" i="2"/>
  <c r="AB28" i="2"/>
  <c r="AD28" i="2"/>
  <c r="AF28" i="2"/>
  <c r="AH28" i="2"/>
  <c r="AJ28" i="2"/>
  <c r="B27" i="2"/>
  <c r="C27" i="2"/>
  <c r="D27" i="2"/>
  <c r="E27" i="2"/>
  <c r="F27" i="2"/>
  <c r="G27" i="2"/>
  <c r="H27" i="2"/>
  <c r="I27" i="2"/>
  <c r="J27" i="2"/>
  <c r="K27" i="2"/>
  <c r="L27" i="2"/>
  <c r="M27" i="2"/>
  <c r="N27" i="2"/>
  <c r="O27" i="2"/>
  <c r="P27" i="2"/>
  <c r="Q27" i="2"/>
  <c r="R27" i="2"/>
  <c r="S27" i="2"/>
  <c r="T27" i="2"/>
  <c r="U27" i="2"/>
  <c r="V27" i="2"/>
  <c r="W27" i="2"/>
  <c r="X27" i="2"/>
  <c r="Y27" i="2"/>
  <c r="Z27" i="2"/>
  <c r="AA27" i="2"/>
  <c r="AC27" i="2"/>
  <c r="AE27" i="2"/>
  <c r="AG27" i="2"/>
  <c r="AJ27" i="2"/>
  <c r="AB27" i="2"/>
  <c r="AD27" i="2"/>
  <c r="AF27" i="2"/>
  <c r="AH27" i="2"/>
  <c r="AI27" i="2"/>
  <c r="AK27" i="2"/>
  <c r="B26" i="2"/>
  <c r="C26" i="2"/>
  <c r="D26" i="2"/>
  <c r="E26" i="2"/>
  <c r="F26" i="2"/>
  <c r="G26" i="2"/>
  <c r="H26" i="2"/>
  <c r="I26" i="2"/>
  <c r="J26" i="2"/>
  <c r="K26" i="2"/>
  <c r="L26" i="2"/>
  <c r="M26" i="2"/>
  <c r="N26" i="2"/>
  <c r="O26" i="2"/>
  <c r="P26" i="2"/>
  <c r="Q26" i="2"/>
  <c r="R26" i="2"/>
  <c r="S26" i="2"/>
  <c r="T26" i="2"/>
  <c r="U26" i="2"/>
  <c r="V26" i="2"/>
  <c r="W26" i="2"/>
  <c r="X26" i="2"/>
  <c r="Y26" i="2"/>
  <c r="Z26" i="2"/>
  <c r="AA26" i="2"/>
  <c r="AB26" i="2"/>
  <c r="AC26" i="2"/>
  <c r="AD26" i="2"/>
  <c r="AE26" i="2"/>
  <c r="AF26" i="2"/>
  <c r="AG26" i="2"/>
  <c r="AH26" i="2"/>
  <c r="AI26" i="2"/>
  <c r="AJ26" i="2"/>
  <c r="AK26" i="2"/>
  <c r="B25" i="2"/>
  <c r="C25" i="2"/>
  <c r="D25" i="2"/>
  <c r="E25" i="2"/>
  <c r="F25" i="2"/>
  <c r="G25" i="2"/>
  <c r="H25" i="2"/>
  <c r="I25" i="2"/>
  <c r="J25" i="2"/>
  <c r="K25" i="2"/>
  <c r="L25" i="2"/>
  <c r="M25" i="2"/>
  <c r="N25" i="2"/>
  <c r="O25" i="2"/>
  <c r="P25" i="2"/>
  <c r="Q25" i="2"/>
  <c r="R25" i="2"/>
  <c r="S25" i="2"/>
  <c r="T25" i="2"/>
  <c r="U25" i="2"/>
  <c r="V25" i="2"/>
  <c r="W25" i="2"/>
  <c r="X25" i="2"/>
  <c r="Y25" i="2"/>
  <c r="Z25" i="2"/>
  <c r="AA25" i="2"/>
  <c r="AB25" i="2"/>
  <c r="AC25" i="2"/>
  <c r="AD25" i="2"/>
  <c r="AE25" i="2"/>
  <c r="AF25" i="2"/>
  <c r="AG25" i="2"/>
  <c r="AH25" i="2"/>
  <c r="AI25" i="2"/>
  <c r="AJ25" i="2"/>
  <c r="AK25" i="2"/>
  <c r="B24" i="2"/>
  <c r="C24" i="2"/>
  <c r="D24" i="2"/>
  <c r="E24" i="2"/>
  <c r="F24" i="2"/>
  <c r="G24" i="2"/>
  <c r="H24" i="2"/>
  <c r="I24" i="2"/>
  <c r="J24" i="2"/>
  <c r="K24" i="2"/>
  <c r="L24" i="2"/>
  <c r="M24" i="2"/>
  <c r="N24" i="2"/>
  <c r="O24" i="2"/>
  <c r="P24" i="2"/>
  <c r="Q24" i="2"/>
  <c r="R24" i="2"/>
  <c r="S24" i="2"/>
  <c r="T24" i="2"/>
  <c r="U24" i="2"/>
  <c r="V24" i="2"/>
  <c r="W24" i="2"/>
  <c r="X24" i="2"/>
  <c r="Y24" i="2"/>
  <c r="Z24" i="2"/>
  <c r="AA24" i="2"/>
  <c r="AB24" i="2"/>
  <c r="AC24" i="2"/>
  <c r="AD24" i="2"/>
  <c r="AE24" i="2"/>
  <c r="AF24" i="2"/>
  <c r="AG24" i="2"/>
  <c r="AH24" i="2"/>
  <c r="AI24" i="2"/>
  <c r="AJ24" i="2"/>
  <c r="AK24" i="2"/>
  <c r="B23" i="2"/>
  <c r="C23" i="2"/>
  <c r="D23" i="2"/>
  <c r="E23" i="2"/>
  <c r="F23" i="2"/>
  <c r="G23" i="2"/>
  <c r="H23" i="2"/>
  <c r="I23" i="2"/>
  <c r="J23" i="2"/>
  <c r="K23" i="2"/>
  <c r="L23" i="2"/>
  <c r="M23" i="2"/>
  <c r="N23" i="2"/>
  <c r="O23" i="2"/>
  <c r="P23" i="2"/>
  <c r="Q23" i="2"/>
  <c r="R23" i="2"/>
  <c r="S23" i="2"/>
  <c r="T23" i="2"/>
  <c r="U23" i="2"/>
  <c r="V23" i="2"/>
  <c r="W23" i="2"/>
  <c r="X23" i="2"/>
  <c r="Y23" i="2"/>
  <c r="Z23" i="2"/>
  <c r="AA23" i="2"/>
  <c r="AB23" i="2"/>
  <c r="AC23" i="2"/>
  <c r="AD23" i="2"/>
  <c r="AE23" i="2"/>
  <c r="AF23" i="2"/>
  <c r="AG23" i="2"/>
  <c r="AH23" i="2"/>
  <c r="AI23" i="2"/>
  <c r="AJ23" i="2"/>
  <c r="AK23" i="2"/>
  <c r="B22" i="2"/>
  <c r="C22" i="2"/>
  <c r="D22" i="2"/>
  <c r="E22" i="2"/>
  <c r="F22" i="2"/>
  <c r="G22" i="2"/>
  <c r="H22" i="2"/>
  <c r="I22" i="2"/>
  <c r="J22" i="2"/>
  <c r="K22" i="2"/>
  <c r="L22" i="2"/>
  <c r="M22" i="2"/>
  <c r="N22" i="2"/>
  <c r="O22" i="2"/>
  <c r="P22" i="2"/>
  <c r="Q22" i="2"/>
  <c r="R22" i="2"/>
  <c r="S22" i="2"/>
  <c r="T22" i="2"/>
  <c r="U22" i="2"/>
  <c r="V22" i="2"/>
  <c r="W22" i="2"/>
  <c r="X22" i="2"/>
  <c r="Y22" i="2"/>
  <c r="Z22" i="2"/>
  <c r="AA22" i="2"/>
  <c r="AB22" i="2"/>
  <c r="AC22" i="2"/>
  <c r="AD22" i="2"/>
  <c r="AE22" i="2"/>
  <c r="AF22" i="2"/>
  <c r="AG22" i="2"/>
  <c r="AH22" i="2"/>
  <c r="AI22" i="2"/>
  <c r="AJ22" i="2"/>
  <c r="AK22" i="2"/>
  <c r="B21" i="2"/>
  <c r="C21" i="2"/>
  <c r="D21" i="2"/>
  <c r="E21" i="2"/>
  <c r="F21" i="2"/>
  <c r="G21" i="2"/>
  <c r="H21" i="2"/>
  <c r="I21" i="2"/>
  <c r="J21" i="2"/>
  <c r="K21" i="2"/>
  <c r="L21" i="2"/>
  <c r="M21" i="2"/>
  <c r="N21" i="2"/>
  <c r="O21" i="2"/>
  <c r="P21" i="2"/>
  <c r="Q21" i="2"/>
  <c r="R21" i="2"/>
  <c r="S21" i="2"/>
  <c r="T21" i="2"/>
  <c r="U21" i="2"/>
  <c r="V21" i="2"/>
  <c r="W21" i="2"/>
  <c r="X21" i="2"/>
  <c r="Y21" i="2"/>
  <c r="Z21" i="2"/>
  <c r="AA21" i="2"/>
  <c r="AB21" i="2"/>
  <c r="AC21" i="2"/>
  <c r="AD21" i="2"/>
  <c r="AE21" i="2"/>
  <c r="AF21" i="2"/>
  <c r="AG21" i="2"/>
  <c r="AH21" i="2"/>
  <c r="AI21" i="2"/>
  <c r="AJ21" i="2"/>
  <c r="AK21" i="2"/>
  <c r="B20" i="2"/>
  <c r="C20" i="2"/>
  <c r="D20" i="2"/>
  <c r="E20" i="2"/>
  <c r="F20" i="2"/>
  <c r="G20" i="2"/>
  <c r="H20" i="2"/>
  <c r="I20" i="2"/>
  <c r="J20" i="2"/>
  <c r="K20" i="2"/>
  <c r="L20" i="2"/>
  <c r="M20" i="2"/>
  <c r="N20" i="2"/>
  <c r="O20" i="2"/>
  <c r="P20" i="2"/>
  <c r="Q20" i="2"/>
  <c r="R20" i="2"/>
  <c r="S20" i="2"/>
  <c r="T20" i="2"/>
  <c r="U20" i="2"/>
  <c r="V20" i="2"/>
  <c r="W20" i="2"/>
  <c r="X20" i="2"/>
  <c r="Y20" i="2"/>
  <c r="Z20" i="2"/>
  <c r="AA20" i="2"/>
  <c r="AB20" i="2"/>
  <c r="AC20" i="2"/>
  <c r="AD20" i="2"/>
  <c r="AE20" i="2"/>
  <c r="AF20" i="2"/>
  <c r="AG20" i="2"/>
  <c r="AH20" i="2"/>
  <c r="AI20" i="2"/>
  <c r="AJ20" i="2"/>
  <c r="AK20" i="2"/>
  <c r="B19" i="2"/>
  <c r="C19" i="2"/>
  <c r="D19" i="2"/>
  <c r="E19" i="2"/>
  <c r="F19" i="2"/>
  <c r="G19" i="2"/>
  <c r="H19" i="2"/>
  <c r="I19" i="2"/>
  <c r="J19" i="2"/>
  <c r="K19" i="2"/>
  <c r="L19" i="2"/>
  <c r="M19" i="2"/>
  <c r="N19" i="2"/>
  <c r="O19" i="2"/>
  <c r="P19" i="2"/>
  <c r="Q19" i="2"/>
  <c r="R19" i="2"/>
  <c r="S19" i="2"/>
  <c r="T19" i="2"/>
  <c r="U19" i="2"/>
  <c r="V19" i="2"/>
  <c r="W19" i="2"/>
  <c r="X19" i="2"/>
  <c r="Y19" i="2"/>
  <c r="Z19" i="2"/>
  <c r="AA19" i="2"/>
  <c r="AB19" i="2"/>
  <c r="AC19" i="2"/>
  <c r="AD19" i="2"/>
  <c r="AE19" i="2"/>
  <c r="AF19" i="2"/>
  <c r="AG19" i="2"/>
  <c r="AH19" i="2"/>
  <c r="AI19" i="2"/>
  <c r="AJ19" i="2"/>
  <c r="AK19" i="2"/>
  <c r="B18" i="2"/>
  <c r="C18" i="2"/>
  <c r="D18" i="2"/>
  <c r="E18" i="2"/>
  <c r="F18" i="2"/>
  <c r="G18" i="2"/>
  <c r="H18" i="2"/>
  <c r="I18" i="2"/>
  <c r="J18" i="2"/>
  <c r="K18" i="2"/>
  <c r="L18" i="2"/>
  <c r="M18" i="2"/>
  <c r="N18" i="2"/>
  <c r="O18" i="2"/>
  <c r="P18" i="2"/>
  <c r="Q18" i="2"/>
  <c r="R18" i="2"/>
  <c r="S18" i="2"/>
  <c r="T18" i="2"/>
  <c r="U18" i="2"/>
  <c r="V18" i="2"/>
  <c r="W18" i="2"/>
  <c r="X18" i="2"/>
  <c r="Y18" i="2"/>
  <c r="Z18" i="2"/>
  <c r="AA18" i="2"/>
  <c r="AB18" i="2"/>
  <c r="AC18" i="2"/>
  <c r="AD18" i="2"/>
  <c r="AE18" i="2"/>
  <c r="AG18" i="2"/>
  <c r="AH18" i="2"/>
  <c r="AI18" i="2"/>
  <c r="AJ18" i="2"/>
  <c r="AK18" i="2"/>
  <c r="AF18" i="2"/>
  <c r="B17" i="2"/>
  <c r="C17" i="2"/>
  <c r="D17" i="2"/>
  <c r="E17" i="2"/>
  <c r="F17" i="2"/>
  <c r="G17" i="2"/>
  <c r="H17" i="2"/>
  <c r="I17" i="2"/>
  <c r="J17" i="2"/>
  <c r="K17" i="2"/>
  <c r="L17" i="2"/>
  <c r="M17" i="2"/>
  <c r="N17" i="2"/>
  <c r="O17" i="2"/>
  <c r="P17" i="2"/>
  <c r="Q17" i="2"/>
  <c r="R17" i="2"/>
  <c r="S17" i="2"/>
  <c r="T17" i="2"/>
  <c r="U17" i="2"/>
  <c r="V17" i="2"/>
  <c r="W17" i="2"/>
  <c r="X17" i="2"/>
  <c r="Y17" i="2"/>
  <c r="Z17" i="2"/>
  <c r="AA17" i="2"/>
  <c r="AB17" i="2"/>
  <c r="AC17" i="2"/>
  <c r="AD17" i="2"/>
  <c r="AE17" i="2"/>
  <c r="AF17" i="2"/>
  <c r="AG17" i="2"/>
  <c r="AH17" i="2"/>
  <c r="AI17" i="2"/>
  <c r="AJ17" i="2"/>
  <c r="AK17" i="2"/>
  <c r="B16" i="2"/>
  <c r="C16" i="2"/>
  <c r="D16" i="2"/>
  <c r="E16" i="2"/>
  <c r="F16" i="2"/>
  <c r="G16" i="2"/>
  <c r="H16" i="2"/>
  <c r="I16" i="2"/>
  <c r="J16" i="2"/>
  <c r="K16" i="2"/>
  <c r="L16" i="2"/>
  <c r="M16" i="2"/>
  <c r="N16" i="2"/>
  <c r="O16" i="2"/>
  <c r="P16" i="2"/>
  <c r="Q16" i="2"/>
  <c r="R16" i="2"/>
  <c r="S16" i="2"/>
  <c r="T16" i="2"/>
  <c r="U16" i="2"/>
  <c r="V16" i="2"/>
  <c r="W16" i="2"/>
  <c r="X16" i="2"/>
  <c r="Y16" i="2"/>
  <c r="Z16" i="2"/>
  <c r="AA16" i="2"/>
  <c r="AB16" i="2"/>
  <c r="AC16" i="2"/>
  <c r="AD16" i="2"/>
  <c r="AE16" i="2"/>
  <c r="AF16" i="2"/>
  <c r="AG16" i="2"/>
  <c r="AH16" i="2"/>
  <c r="AI16" i="2"/>
  <c r="AJ16" i="2"/>
  <c r="AK16" i="2"/>
  <c r="B15" i="2"/>
  <c r="C15" i="2"/>
  <c r="D15" i="2"/>
  <c r="E15" i="2"/>
  <c r="F15" i="2"/>
  <c r="G15" i="2"/>
  <c r="H15" i="2"/>
  <c r="I15" i="2"/>
  <c r="J15" i="2"/>
  <c r="K15" i="2"/>
  <c r="L15" i="2"/>
  <c r="M15" i="2"/>
  <c r="N15" i="2"/>
  <c r="O15" i="2"/>
  <c r="P15" i="2"/>
  <c r="Q15" i="2"/>
  <c r="R15" i="2"/>
  <c r="S15" i="2"/>
  <c r="T15" i="2"/>
  <c r="U15" i="2"/>
  <c r="V15" i="2"/>
  <c r="W15" i="2"/>
  <c r="X15" i="2"/>
  <c r="Y15" i="2"/>
  <c r="Z15" i="2"/>
  <c r="AA15" i="2"/>
  <c r="AB15" i="2"/>
  <c r="AC15" i="2"/>
  <c r="AD15" i="2"/>
  <c r="AE15" i="2"/>
  <c r="AF15" i="2"/>
  <c r="AG15" i="2"/>
  <c r="AH15" i="2"/>
  <c r="AI15" i="2"/>
  <c r="AJ15" i="2"/>
  <c r="AK15" i="2"/>
  <c r="B14" i="2"/>
  <c r="C14" i="2"/>
  <c r="D14" i="2"/>
  <c r="E14" i="2"/>
  <c r="F14" i="2"/>
  <c r="G14" i="2"/>
  <c r="H14" i="2"/>
  <c r="I14" i="2"/>
  <c r="J14" i="2"/>
  <c r="K14" i="2"/>
  <c r="L14" i="2"/>
  <c r="M14" i="2"/>
  <c r="N14" i="2"/>
  <c r="O14" i="2"/>
  <c r="P14" i="2"/>
  <c r="Q14" i="2"/>
  <c r="R14" i="2"/>
  <c r="S14" i="2"/>
  <c r="T14" i="2"/>
  <c r="U14" i="2"/>
  <c r="V14" i="2"/>
  <c r="W14" i="2"/>
  <c r="X14" i="2"/>
  <c r="Y14" i="2"/>
  <c r="Z14" i="2"/>
  <c r="AA14" i="2"/>
  <c r="AB14" i="2"/>
  <c r="AC14" i="2"/>
  <c r="AD14" i="2"/>
  <c r="AE14" i="2"/>
  <c r="AF14" i="2"/>
  <c r="AG14" i="2"/>
  <c r="AH14" i="2"/>
  <c r="AI14" i="2"/>
  <c r="AJ14" i="2"/>
  <c r="AK14" i="2"/>
  <c r="B13" i="2"/>
  <c r="C13" i="2"/>
  <c r="D13" i="2"/>
  <c r="E13" i="2"/>
  <c r="F13" i="2"/>
  <c r="G13" i="2"/>
  <c r="H13" i="2"/>
  <c r="I13" i="2"/>
  <c r="J13" i="2"/>
  <c r="K13" i="2"/>
  <c r="L13" i="2"/>
  <c r="M13" i="2"/>
  <c r="N13" i="2"/>
  <c r="O13" i="2"/>
  <c r="P13" i="2"/>
  <c r="Q13" i="2"/>
  <c r="R13" i="2"/>
  <c r="S13" i="2"/>
  <c r="T13" i="2"/>
  <c r="U13" i="2"/>
  <c r="V13" i="2"/>
  <c r="W13" i="2"/>
  <c r="X13" i="2"/>
  <c r="Y13" i="2"/>
  <c r="Z13" i="2"/>
  <c r="AA13" i="2"/>
  <c r="AB13" i="2"/>
  <c r="AC13" i="2"/>
  <c r="AD13" i="2"/>
  <c r="AE13" i="2"/>
  <c r="AF13" i="2"/>
  <c r="AG13" i="2"/>
  <c r="AH13" i="2"/>
  <c r="AI13" i="2"/>
  <c r="AJ13" i="2"/>
  <c r="AK13" i="2"/>
  <c r="B12" i="2"/>
  <c r="C12" i="2"/>
  <c r="D12" i="2"/>
  <c r="E12" i="2"/>
  <c r="F12" i="2"/>
  <c r="G12" i="2"/>
  <c r="H12" i="2"/>
  <c r="I12" i="2"/>
  <c r="J12" i="2"/>
  <c r="K12" i="2"/>
  <c r="L12" i="2"/>
  <c r="M12" i="2"/>
  <c r="N12" i="2"/>
  <c r="O12" i="2"/>
  <c r="P12" i="2"/>
  <c r="Q12" i="2"/>
  <c r="R12" i="2"/>
  <c r="S12" i="2"/>
  <c r="T12" i="2"/>
  <c r="U12" i="2"/>
  <c r="V12" i="2"/>
  <c r="W12" i="2"/>
  <c r="X12" i="2"/>
  <c r="Y12" i="2"/>
  <c r="Z12" i="2"/>
  <c r="AA12" i="2"/>
  <c r="AB12" i="2"/>
  <c r="AC12" i="2"/>
  <c r="AD12" i="2"/>
  <c r="AE12" i="2"/>
  <c r="AF12" i="2"/>
  <c r="AG12" i="2"/>
  <c r="AH12" i="2"/>
  <c r="AI12" i="2"/>
  <c r="AJ12" i="2"/>
  <c r="AK12" i="2"/>
  <c r="B11" i="2"/>
  <c r="C11" i="2"/>
  <c r="D11" i="2"/>
  <c r="E11" i="2"/>
  <c r="F11" i="2"/>
  <c r="G11" i="2"/>
  <c r="H11" i="2"/>
  <c r="I11" i="2"/>
  <c r="J11" i="2"/>
  <c r="K11" i="2"/>
  <c r="L11" i="2"/>
  <c r="M11" i="2"/>
  <c r="N11" i="2"/>
  <c r="O11" i="2"/>
  <c r="P11" i="2"/>
  <c r="Q11" i="2"/>
  <c r="R11" i="2"/>
  <c r="S11" i="2"/>
  <c r="T11" i="2"/>
  <c r="U11" i="2"/>
  <c r="V11" i="2"/>
  <c r="W11" i="2"/>
  <c r="X11" i="2"/>
  <c r="Y11" i="2"/>
  <c r="Z11" i="2"/>
  <c r="AA11" i="2"/>
  <c r="AB11" i="2"/>
  <c r="AC11" i="2"/>
  <c r="AD11" i="2"/>
  <c r="AE11" i="2"/>
  <c r="AF11" i="2"/>
  <c r="AG11" i="2"/>
  <c r="AH11" i="2"/>
  <c r="AI11" i="2"/>
  <c r="AJ11" i="2"/>
  <c r="AK11" i="2"/>
  <c r="B10" i="2"/>
  <c r="C10" i="2"/>
  <c r="D10" i="2"/>
  <c r="E10" i="2"/>
  <c r="F10" i="2"/>
  <c r="G10" i="2"/>
  <c r="H10" i="2"/>
  <c r="I10" i="2"/>
  <c r="J10" i="2"/>
  <c r="K10" i="2"/>
  <c r="L10" i="2"/>
  <c r="M10" i="2"/>
  <c r="N10" i="2"/>
  <c r="O10" i="2"/>
  <c r="P10" i="2"/>
  <c r="Q10" i="2"/>
  <c r="R10" i="2"/>
  <c r="S10" i="2"/>
  <c r="T10" i="2"/>
  <c r="U10" i="2"/>
  <c r="V10" i="2"/>
  <c r="W10" i="2"/>
  <c r="X10" i="2"/>
  <c r="Y10" i="2"/>
  <c r="Z10" i="2"/>
  <c r="AA10" i="2"/>
  <c r="AB10" i="2"/>
  <c r="AC10" i="2"/>
  <c r="AD10" i="2"/>
  <c r="AE10" i="2"/>
  <c r="AF10" i="2"/>
  <c r="AG10" i="2"/>
  <c r="AH10" i="2"/>
  <c r="AI10" i="2"/>
  <c r="AJ10" i="2"/>
  <c r="AK10" i="2"/>
  <c r="B9" i="2"/>
  <c r="C9" i="2"/>
  <c r="D9" i="2"/>
  <c r="E9" i="2"/>
  <c r="F9" i="2"/>
  <c r="G9" i="2"/>
  <c r="H9" i="2"/>
  <c r="I9" i="2"/>
  <c r="J9" i="2"/>
  <c r="K9" i="2"/>
  <c r="L9" i="2"/>
  <c r="M9" i="2"/>
  <c r="N9" i="2"/>
  <c r="O9" i="2"/>
  <c r="P9" i="2"/>
  <c r="Q9" i="2"/>
  <c r="R9" i="2"/>
  <c r="S9" i="2"/>
  <c r="T9" i="2"/>
  <c r="U9" i="2"/>
  <c r="V9" i="2"/>
  <c r="W9" i="2"/>
  <c r="X9" i="2"/>
  <c r="Y9" i="2"/>
  <c r="Z9" i="2"/>
  <c r="AA9" i="2"/>
  <c r="AB9" i="2"/>
  <c r="AC9" i="2"/>
  <c r="AD9" i="2"/>
  <c r="AE9" i="2"/>
  <c r="AF9" i="2"/>
  <c r="AG9" i="2"/>
  <c r="AH9" i="2"/>
  <c r="AI9" i="2"/>
  <c r="AJ9" i="2"/>
  <c r="AK9" i="2"/>
  <c r="C8" i="2"/>
  <c r="D8" i="2"/>
  <c r="E8" i="2"/>
  <c r="F8" i="2"/>
  <c r="G8" i="2"/>
  <c r="H8" i="2"/>
  <c r="I8" i="2"/>
  <c r="J8" i="2"/>
  <c r="K8" i="2"/>
  <c r="L8" i="2"/>
  <c r="M8" i="2"/>
  <c r="N8" i="2"/>
  <c r="O8" i="2"/>
  <c r="P8" i="2"/>
  <c r="Q8" i="2"/>
  <c r="R8" i="2"/>
  <c r="S8" i="2"/>
  <c r="T8" i="2"/>
  <c r="U8" i="2"/>
  <c r="V8" i="2"/>
  <c r="W8" i="2"/>
  <c r="X8" i="2"/>
  <c r="Y8" i="2"/>
  <c r="Z8" i="2"/>
  <c r="AA8" i="2"/>
  <c r="AB8" i="2"/>
  <c r="AC8" i="2"/>
  <c r="AD8" i="2"/>
  <c r="AE8" i="2"/>
  <c r="AF8" i="2"/>
  <c r="AG8" i="2"/>
  <c r="AH8" i="2"/>
  <c r="AI8" i="2"/>
  <c r="AJ8" i="2"/>
  <c r="AK8" i="2"/>
  <c r="B8" i="2"/>
  <c r="Z7" i="2"/>
  <c r="AB7" i="2"/>
  <c r="AC7" i="2"/>
  <c r="G6" i="2"/>
  <c r="L6" i="2"/>
  <c r="P6" i="2"/>
  <c r="T6" i="2"/>
  <c r="X6" i="2"/>
  <c r="Z6" i="2"/>
  <c r="AB6" i="2"/>
  <c r="AD6" i="2"/>
  <c r="AF6" i="2"/>
  <c r="AH6" i="2"/>
  <c r="AI6" i="2"/>
  <c r="F6" i="2"/>
  <c r="H6" i="2"/>
  <c r="K6" i="2"/>
  <c r="O6" i="2"/>
  <c r="Q6" i="2"/>
  <c r="U6" i="2"/>
  <c r="Y6" i="2"/>
  <c r="AC6" i="2"/>
  <c r="AG6" i="2"/>
  <c r="AJ6" i="2"/>
  <c r="Z5" i="2"/>
  <c r="Z4" i="2"/>
  <c r="AC3" i="2"/>
  <c r="C3" i="2"/>
  <c r="Z3" i="2"/>
  <c r="AB3" i="2"/>
  <c r="T36" i="2"/>
  <c r="U36" i="2"/>
  <c r="AJ36" i="2"/>
  <c r="AG36" i="2"/>
  <c r="V36" i="2"/>
  <c r="AI36" i="2"/>
  <c r="AH36" i="2"/>
  <c r="AF36" i="2"/>
  <c r="AC36" i="2"/>
  <c r="W36" i="2"/>
  <c r="A2" i="2"/>
  <c r="AE36" i="2"/>
  <c r="X36" i="2"/>
  <c r="AD36" i="2"/>
  <c r="AB36" i="2"/>
  <c r="AA36" i="2"/>
  <c r="Z36" i="2"/>
  <c r="Y36" i="2"/>
  <c r="AK36" i="2"/>
  <c r="F48" i="8"/>
  <c r="F4" i="8" s="1"/>
  <c r="B4" i="4"/>
  <c r="D4" i="3" s="1"/>
  <c r="I52" i="3" l="1"/>
  <c r="I56" i="3" s="1"/>
  <c r="I57" i="3" s="1"/>
  <c r="C10" i="1"/>
  <c r="C7" i="2" s="1"/>
  <c r="F52" i="7"/>
  <c r="F56" i="7" s="1"/>
  <c r="B4" i="7"/>
  <c r="G4" i="3" s="1"/>
  <c r="F52" i="3"/>
  <c r="F56" i="3" s="1"/>
  <c r="F57" i="3" s="1"/>
  <c r="C7" i="1"/>
  <c r="C4" i="2" s="1"/>
  <c r="B39" i="3"/>
  <c r="B35" i="4"/>
  <c r="D35" i="3" s="1"/>
  <c r="AC5" i="1" s="1"/>
  <c r="AB2" i="2" s="1"/>
  <c r="C37" i="4"/>
  <c r="B34" i="4" s="1"/>
  <c r="D34" i="3" s="1"/>
  <c r="AB5" i="1" s="1"/>
  <c r="AA2" i="2" s="1"/>
  <c r="B29" i="4"/>
  <c r="D29" i="3" s="1"/>
  <c r="W5" i="1" s="1"/>
  <c r="W2" i="2" s="1"/>
  <c r="C33" i="4"/>
  <c r="B24" i="4"/>
  <c r="D24" i="3" s="1"/>
  <c r="S5" i="1" s="1"/>
  <c r="S2" i="2" s="1"/>
  <c r="C27" i="4"/>
  <c r="D59" i="3"/>
  <c r="AF5" i="1"/>
  <c r="AD2" i="2" s="1"/>
  <c r="D8" i="3"/>
  <c r="F5" i="1" s="1"/>
  <c r="F2" i="2" s="1"/>
  <c r="D9" i="3"/>
  <c r="G5" i="1" s="1"/>
  <c r="G2" i="2" s="1"/>
  <c r="D10" i="3"/>
  <c r="H5" i="1" s="1"/>
  <c r="H2" i="2" s="1"/>
  <c r="D14" i="3"/>
  <c r="K5" i="1" s="1"/>
  <c r="K2" i="2" s="1"/>
  <c r="D15" i="3"/>
  <c r="L5" i="1" s="1"/>
  <c r="L2" i="2" s="1"/>
  <c r="D19" i="3"/>
  <c r="O5" i="1" s="1"/>
  <c r="O2" i="2" s="1"/>
  <c r="D20" i="3"/>
  <c r="P5" i="1" s="1"/>
  <c r="P2" i="2" s="1"/>
  <c r="D21" i="3"/>
  <c r="Q5" i="1" s="1"/>
  <c r="Q2" i="2" s="1"/>
  <c r="D25" i="3"/>
  <c r="T5" i="1" s="1"/>
  <c r="T2" i="2" s="1"/>
  <c r="D26" i="3"/>
  <c r="U5" i="1" s="1"/>
  <c r="U2" i="2" s="1"/>
  <c r="D30" i="3"/>
  <c r="X5" i="1" s="1"/>
  <c r="X2" i="2" s="1"/>
  <c r="D31" i="3"/>
  <c r="Y5" i="1" s="1"/>
  <c r="Y2" i="2" s="1"/>
  <c r="D32" i="3"/>
  <c r="Z5" i="1" s="1"/>
  <c r="D36" i="3"/>
  <c r="AD5" i="1" s="1"/>
  <c r="AC2" i="2" s="1"/>
  <c r="D40" i="3"/>
  <c r="D41" i="3"/>
  <c r="AH5" i="1" s="1"/>
  <c r="AF2" i="2" s="1"/>
  <c r="D42" i="3"/>
  <c r="AI5" i="1" s="1"/>
  <c r="AG2" i="2" s="1"/>
  <c r="D43" i="3"/>
  <c r="AJ5" i="1" s="1"/>
  <c r="AH2" i="2" s="1"/>
  <c r="D44" i="3"/>
  <c r="AK5" i="1" s="1"/>
  <c r="AI2" i="2" s="1"/>
  <c r="D45" i="3"/>
  <c r="AL5" i="1" s="1"/>
  <c r="AJ2" i="2" s="1"/>
  <c r="C22" i="4"/>
  <c r="B18" i="4"/>
  <c r="D18" i="3" s="1"/>
  <c r="N5" i="1" s="1"/>
  <c r="N2" i="2" s="1"/>
  <c r="B13" i="4"/>
  <c r="D13" i="3" s="1"/>
  <c r="J5" i="1" s="1"/>
  <c r="J2" i="2" s="1"/>
  <c r="C16" i="4"/>
  <c r="B7" i="4"/>
  <c r="D7" i="3" s="1"/>
  <c r="C11" i="4"/>
  <c r="B6" i="4" s="1"/>
  <c r="I40" i="3"/>
  <c r="I41" i="3"/>
  <c r="AH10" i="1" s="1"/>
  <c r="AF7" i="2" s="1"/>
  <c r="I42" i="3"/>
  <c r="AI10" i="1" s="1"/>
  <c r="AG7" i="2" s="1"/>
  <c r="I43" i="3"/>
  <c r="AJ10" i="1" s="1"/>
  <c r="AH7" i="2" s="1"/>
  <c r="I44" i="3"/>
  <c r="AK10" i="1" s="1"/>
  <c r="AI7" i="2" s="1"/>
  <c r="I45" i="3"/>
  <c r="AL10" i="1" s="1"/>
  <c r="AJ7" i="2" s="1"/>
  <c r="I59" i="3"/>
  <c r="AF10" i="1"/>
  <c r="AD7" i="2" s="1"/>
  <c r="I8" i="3"/>
  <c r="F10" i="1" s="1"/>
  <c r="F7" i="2" s="1"/>
  <c r="I9" i="3"/>
  <c r="G10" i="1" s="1"/>
  <c r="G7" i="2" s="1"/>
  <c r="I10" i="3"/>
  <c r="H10" i="1" s="1"/>
  <c r="H7" i="2" s="1"/>
  <c r="I14" i="3"/>
  <c r="K10" i="1" s="1"/>
  <c r="K7" i="2" s="1"/>
  <c r="I15" i="3"/>
  <c r="L10" i="1" s="1"/>
  <c r="L7" i="2" s="1"/>
  <c r="I19" i="3"/>
  <c r="O10" i="1" s="1"/>
  <c r="O7" i="2" s="1"/>
  <c r="I20" i="3"/>
  <c r="P10" i="1" s="1"/>
  <c r="P7" i="2" s="1"/>
  <c r="I21" i="3"/>
  <c r="Q10" i="1" s="1"/>
  <c r="Q7" i="2" s="1"/>
  <c r="I25" i="3"/>
  <c r="T10" i="1" s="1"/>
  <c r="T7" i="2" s="1"/>
  <c r="I26" i="3"/>
  <c r="U10" i="1" s="1"/>
  <c r="U7" i="2" s="1"/>
  <c r="I30" i="3"/>
  <c r="X10" i="1" s="1"/>
  <c r="X7" i="2" s="1"/>
  <c r="I31" i="3"/>
  <c r="Y10" i="1" s="1"/>
  <c r="Y7" i="2" s="1"/>
  <c r="I32" i="3"/>
  <c r="Z10" i="1" s="1"/>
  <c r="I36" i="3"/>
  <c r="C22" i="9"/>
  <c r="B18" i="9"/>
  <c r="I18" i="3" s="1"/>
  <c r="N10" i="1" s="1"/>
  <c r="N7" i="2" s="1"/>
  <c r="B13" i="9"/>
  <c r="I13" i="3" s="1"/>
  <c r="J10" i="1" s="1"/>
  <c r="J7" i="2" s="1"/>
  <c r="C16" i="9"/>
  <c r="C33" i="9"/>
  <c r="B29" i="9"/>
  <c r="I29" i="3" s="1"/>
  <c r="W10" i="1" s="1"/>
  <c r="W7" i="2" s="1"/>
  <c r="B24" i="9"/>
  <c r="I24" i="3" s="1"/>
  <c r="S10" i="1" s="1"/>
  <c r="S7" i="2" s="1"/>
  <c r="C27" i="9"/>
  <c r="C37" i="9"/>
  <c r="B34" i="9" s="1"/>
  <c r="I34" i="3" s="1"/>
  <c r="AB10" i="1" s="1"/>
  <c r="AA7" i="2" s="1"/>
  <c r="B35" i="9"/>
  <c r="I35" i="3" s="1"/>
  <c r="C11" i="9"/>
  <c r="B7" i="9"/>
  <c r="I7" i="3" s="1"/>
  <c r="E10" i="1" s="1"/>
  <c r="E7" i="2" s="1"/>
  <c r="H70" i="3"/>
  <c r="H71" i="3" s="1"/>
  <c r="AM9" i="1" s="1"/>
  <c r="AK6" i="2" s="1"/>
  <c r="AG9" i="1"/>
  <c r="AE6" i="2" s="1"/>
  <c r="H63" i="3"/>
  <c r="H64" i="3"/>
  <c r="H65" i="3"/>
  <c r="H66" i="3"/>
  <c r="C37" i="7"/>
  <c r="B34" i="7" s="1"/>
  <c r="G34" i="3" s="1"/>
  <c r="AB8" i="1" s="1"/>
  <c r="AA5" i="2" s="1"/>
  <c r="B35" i="7"/>
  <c r="G35" i="3" s="1"/>
  <c r="C33" i="7"/>
  <c r="B29" i="7"/>
  <c r="G29" i="3" s="1"/>
  <c r="W8" i="1" s="1"/>
  <c r="W5" i="2" s="1"/>
  <c r="C27" i="7"/>
  <c r="B24" i="7"/>
  <c r="G24" i="3" s="1"/>
  <c r="S8" i="1" s="1"/>
  <c r="S5" i="2" s="1"/>
  <c r="C22" i="7"/>
  <c r="B18" i="7"/>
  <c r="G18" i="3" s="1"/>
  <c r="N8" i="1" s="1"/>
  <c r="N5" i="2" s="1"/>
  <c r="C16" i="7"/>
  <c r="B12" i="7" s="1"/>
  <c r="G12" i="3" s="1"/>
  <c r="I8" i="1" s="1"/>
  <c r="I5" i="2" s="1"/>
  <c r="B13" i="7"/>
  <c r="G13" i="3" s="1"/>
  <c r="J8" i="1" s="1"/>
  <c r="J5" i="2" s="1"/>
  <c r="C11" i="7"/>
  <c r="B7" i="7"/>
  <c r="G40" i="3"/>
  <c r="G41" i="3"/>
  <c r="G42" i="3"/>
  <c r="G43" i="3"/>
  <c r="G44" i="3"/>
  <c r="G45" i="3"/>
  <c r="AL8" i="1" s="1"/>
  <c r="AJ5" i="2" s="1"/>
  <c r="G59" i="3"/>
  <c r="AF8" i="1"/>
  <c r="AD5" i="2" s="1"/>
  <c r="G7" i="3"/>
  <c r="E8" i="1" s="1"/>
  <c r="E5" i="2" s="1"/>
  <c r="G8" i="3"/>
  <c r="F8" i="1" s="1"/>
  <c r="F5" i="2" s="1"/>
  <c r="G9" i="3"/>
  <c r="G8" i="1" s="1"/>
  <c r="G5" i="2" s="1"/>
  <c r="G10" i="3"/>
  <c r="H8" i="1" s="1"/>
  <c r="H5" i="2" s="1"/>
  <c r="G14" i="3"/>
  <c r="K8" i="1" s="1"/>
  <c r="K5" i="2" s="1"/>
  <c r="G15" i="3"/>
  <c r="L8" i="1" s="1"/>
  <c r="L5" i="2" s="1"/>
  <c r="G19" i="3"/>
  <c r="O8" i="1" s="1"/>
  <c r="O5" i="2" s="1"/>
  <c r="G20" i="3"/>
  <c r="P8" i="1" s="1"/>
  <c r="P5" i="2" s="1"/>
  <c r="G21" i="3"/>
  <c r="Q8" i="1" s="1"/>
  <c r="Q5" i="2" s="1"/>
  <c r="G25" i="3"/>
  <c r="T8" i="1" s="1"/>
  <c r="T5" i="2" s="1"/>
  <c r="G26" i="3"/>
  <c r="U8" i="1" s="1"/>
  <c r="U5" i="2" s="1"/>
  <c r="G30" i="3"/>
  <c r="X8" i="1" s="1"/>
  <c r="X5" i="2" s="1"/>
  <c r="G31" i="3"/>
  <c r="Y8" i="1" s="1"/>
  <c r="Y5" i="2" s="1"/>
  <c r="G32" i="3"/>
  <c r="Z8" i="1" s="1"/>
  <c r="G36" i="3"/>
  <c r="B29" i="6"/>
  <c r="C33" i="6"/>
  <c r="C11" i="6"/>
  <c r="B7" i="6"/>
  <c r="C27" i="6"/>
  <c r="B24" i="6"/>
  <c r="F24" i="3" s="1"/>
  <c r="S7" i="1" s="1"/>
  <c r="S4" i="2" s="1"/>
  <c r="C22" i="6"/>
  <c r="B18" i="6"/>
  <c r="F18" i="3" s="1"/>
  <c r="N7" i="1" s="1"/>
  <c r="N4" i="2" s="1"/>
  <c r="B35" i="6"/>
  <c r="F35" i="3" s="1"/>
  <c r="AC8" i="1" s="1"/>
  <c r="AB5" i="2" s="1"/>
  <c r="C37" i="6"/>
  <c r="B34" i="6" s="1"/>
  <c r="F34" i="3" s="1"/>
  <c r="AB7" i="1" s="1"/>
  <c r="AA4" i="2" s="1"/>
  <c r="F40" i="3"/>
  <c r="F41" i="3"/>
  <c r="AH7" i="1" s="1"/>
  <c r="AF4" i="2" s="1"/>
  <c r="F42" i="3"/>
  <c r="AI7" i="1" s="1"/>
  <c r="AG4" i="2" s="1"/>
  <c r="F43" i="3"/>
  <c r="AJ7" i="1" s="1"/>
  <c r="AH4" i="2" s="1"/>
  <c r="F44" i="3"/>
  <c r="AK7" i="1" s="1"/>
  <c r="AI4" i="2" s="1"/>
  <c r="F45" i="3"/>
  <c r="AL7" i="1" s="1"/>
  <c r="AJ4" i="2" s="1"/>
  <c r="F59" i="3"/>
  <c r="AF7" i="1"/>
  <c r="AD4" i="2" s="1"/>
  <c r="F7" i="3"/>
  <c r="E7" i="1" s="1"/>
  <c r="E4" i="2" s="1"/>
  <c r="F8" i="3"/>
  <c r="F7" i="1" s="1"/>
  <c r="F4" i="2" s="1"/>
  <c r="F9" i="3"/>
  <c r="G7" i="1" s="1"/>
  <c r="G4" i="2" s="1"/>
  <c r="F10" i="3"/>
  <c r="H7" i="1" s="1"/>
  <c r="H4" i="2" s="1"/>
  <c r="F14" i="3"/>
  <c r="K7" i="1" s="1"/>
  <c r="K4" i="2" s="1"/>
  <c r="F15" i="3"/>
  <c r="L7" i="1" s="1"/>
  <c r="L4" i="2" s="1"/>
  <c r="F19" i="3"/>
  <c r="O7" i="1" s="1"/>
  <c r="O4" i="2" s="1"/>
  <c r="F20" i="3"/>
  <c r="P7" i="1" s="1"/>
  <c r="P4" i="2" s="1"/>
  <c r="F21" i="3"/>
  <c r="Q7" i="1" s="1"/>
  <c r="Q4" i="2" s="1"/>
  <c r="F25" i="3"/>
  <c r="T7" i="1" s="1"/>
  <c r="T4" i="2" s="1"/>
  <c r="F26" i="3"/>
  <c r="U7" i="1" s="1"/>
  <c r="U4" i="2" s="1"/>
  <c r="F29" i="3"/>
  <c r="W7" i="1" s="1"/>
  <c r="W4" i="2" s="1"/>
  <c r="F30" i="3"/>
  <c r="F31" i="3"/>
  <c r="Y7" i="1" s="1"/>
  <c r="Y4" i="2" s="1"/>
  <c r="F32" i="3"/>
  <c r="Z7" i="1" s="1"/>
  <c r="F36" i="3"/>
  <c r="AD8" i="1" s="1"/>
  <c r="AC5" i="2" s="1"/>
  <c r="C16" i="6"/>
  <c r="B13" i="6"/>
  <c r="F13" i="3" s="1"/>
  <c r="J7" i="1" s="1"/>
  <c r="J4" i="2" s="1"/>
  <c r="E40" i="3"/>
  <c r="E41" i="3"/>
  <c r="AH6" i="1" s="1"/>
  <c r="AF3" i="2" s="1"/>
  <c r="E42" i="3"/>
  <c r="AI6" i="1" s="1"/>
  <c r="AG3" i="2" s="1"/>
  <c r="E43" i="3"/>
  <c r="AJ6" i="1" s="1"/>
  <c r="AH3" i="2" s="1"/>
  <c r="E44" i="3"/>
  <c r="AK6" i="1" s="1"/>
  <c r="AI3" i="2" s="1"/>
  <c r="E45" i="3"/>
  <c r="E59" i="3"/>
  <c r="E8" i="3"/>
  <c r="E9" i="3"/>
  <c r="E10" i="3"/>
  <c r="E14" i="3"/>
  <c r="E15" i="3"/>
  <c r="AF6" i="1"/>
  <c r="AD3" i="2" s="1"/>
  <c r="E19" i="3"/>
  <c r="E20" i="3"/>
  <c r="E21" i="3"/>
  <c r="E25" i="3"/>
  <c r="E26" i="3"/>
  <c r="E28" i="3"/>
  <c r="E30" i="3"/>
  <c r="X6" i="1" s="1"/>
  <c r="X3" i="2" s="1"/>
  <c r="E31" i="3"/>
  <c r="E32" i="3"/>
  <c r="E36" i="3"/>
  <c r="B29" i="5"/>
  <c r="E29" i="3" s="1"/>
  <c r="C33" i="5"/>
  <c r="B28" i="5" s="1"/>
  <c r="B7" i="5"/>
  <c r="E7" i="3" s="1"/>
  <c r="C11" i="5"/>
  <c r="B6" i="5" s="1"/>
  <c r="B18" i="5"/>
  <c r="E18" i="3" s="1"/>
  <c r="C22" i="5"/>
  <c r="B17" i="5" s="1"/>
  <c r="E17" i="3" s="1"/>
  <c r="M6" i="1" s="1"/>
  <c r="M3" i="2" s="1"/>
  <c r="B13" i="5"/>
  <c r="E13" i="3" s="1"/>
  <c r="C16" i="5"/>
  <c r="B12" i="5" s="1"/>
  <c r="E12" i="3" s="1"/>
  <c r="C37" i="5"/>
  <c r="B34" i="5" s="1"/>
  <c r="E34" i="3" s="1"/>
  <c r="B35" i="5"/>
  <c r="E35" i="3" s="1"/>
  <c r="C27" i="5"/>
  <c r="B24" i="5"/>
  <c r="E24" i="3" s="1"/>
  <c r="Z2" i="2"/>
  <c r="D52" i="3"/>
  <c r="C5" i="1"/>
  <c r="C2" i="2" s="1"/>
  <c r="B28" i="8"/>
  <c r="H28" i="3" s="1"/>
  <c r="V9" i="1" s="1"/>
  <c r="V6" i="2" s="1"/>
  <c r="B17" i="8"/>
  <c r="H17" i="3" s="1"/>
  <c r="M9" i="1" s="1"/>
  <c r="M6" i="2" s="1"/>
  <c r="B12" i="8"/>
  <c r="H12" i="3" s="1"/>
  <c r="I9" i="1" s="1"/>
  <c r="I6" i="2" s="1"/>
  <c r="B5" i="8"/>
  <c r="H5" i="3" s="1"/>
  <c r="H6" i="3"/>
  <c r="D9" i="1" s="1"/>
  <c r="D6" i="2" s="1"/>
  <c r="E5" i="1"/>
  <c r="E2" i="2" s="1"/>
  <c r="F52" i="8"/>
  <c r="F56" i="8" s="1"/>
  <c r="B4" i="8"/>
  <c r="H4" i="3" s="1"/>
  <c r="C8" i="1" l="1"/>
  <c r="C5" i="2" s="1"/>
  <c r="G52" i="3"/>
  <c r="G56" i="3" s="1"/>
  <c r="G57" i="3" s="1"/>
  <c r="B17" i="7"/>
  <c r="G17" i="3" s="1"/>
  <c r="M8" i="1" s="1"/>
  <c r="M5" i="2" s="1"/>
  <c r="B28" i="6"/>
  <c r="F28" i="3" s="1"/>
  <c r="V7" i="1" s="1"/>
  <c r="V4" i="2" s="1"/>
  <c r="B40" i="3"/>
  <c r="B17" i="4"/>
  <c r="D17" i="3" s="1"/>
  <c r="D6" i="3"/>
  <c r="D5" i="1" s="1"/>
  <c r="D2" i="2" s="1"/>
  <c r="B5" i="4"/>
  <c r="D5" i="3" s="1"/>
  <c r="B12" i="4"/>
  <c r="D12" i="3" s="1"/>
  <c r="I5" i="1" s="1"/>
  <c r="I2" i="2" s="1"/>
  <c r="B28" i="4"/>
  <c r="D28" i="3" s="1"/>
  <c r="V5" i="1" s="1"/>
  <c r="V2" i="2" s="1"/>
  <c r="B23" i="4"/>
  <c r="D23" i="3" s="1"/>
  <c r="R5" i="1" s="1"/>
  <c r="R2" i="2" s="1"/>
  <c r="AF35" i="1"/>
  <c r="AD32" i="2" s="1"/>
  <c r="AE35" i="1"/>
  <c r="D66" i="3"/>
  <c r="D63" i="3"/>
  <c r="D60" i="3" s="1"/>
  <c r="D64" i="3"/>
  <c r="D65" i="3"/>
  <c r="D70" i="3"/>
  <c r="D71" i="3" s="1"/>
  <c r="AM5" i="1" s="1"/>
  <c r="AK2" i="2" s="1"/>
  <c r="AG5" i="1"/>
  <c r="AE2" i="2" s="1"/>
  <c r="I70" i="3"/>
  <c r="I71" i="3" s="1"/>
  <c r="AM10" i="1" s="1"/>
  <c r="AK7" i="2" s="1"/>
  <c r="AG10" i="1"/>
  <c r="AE7" i="2" s="1"/>
  <c r="I63" i="3"/>
  <c r="I64" i="3"/>
  <c r="I65" i="3"/>
  <c r="I66" i="3"/>
  <c r="G70" i="3"/>
  <c r="G71" i="3" s="1"/>
  <c r="AM8" i="1" s="1"/>
  <c r="AK5" i="2" s="1"/>
  <c r="AG8" i="1"/>
  <c r="AE5" i="2" s="1"/>
  <c r="G63" i="3"/>
  <c r="G64" i="3"/>
  <c r="G65" i="3"/>
  <c r="G66" i="3"/>
  <c r="F70" i="3"/>
  <c r="F71" i="3" s="1"/>
  <c r="AM7" i="1" s="1"/>
  <c r="AK4" i="2" s="1"/>
  <c r="AG7" i="1"/>
  <c r="AE4" i="2" s="1"/>
  <c r="F63" i="3"/>
  <c r="F64" i="3"/>
  <c r="F65" i="3"/>
  <c r="F66" i="3"/>
  <c r="E70" i="3"/>
  <c r="E71" i="3" s="1"/>
  <c r="AM6" i="1" s="1"/>
  <c r="AK3" i="2" s="1"/>
  <c r="AG6" i="1"/>
  <c r="AE3" i="2" s="1"/>
  <c r="B59" i="3"/>
  <c r="E63" i="3"/>
  <c r="E64" i="3"/>
  <c r="E65" i="3"/>
  <c r="E66" i="3"/>
  <c r="B8" i="3"/>
  <c r="F35" i="1" s="1"/>
  <c r="F32" i="2" s="1"/>
  <c r="F6" i="1"/>
  <c r="F3" i="2" s="1"/>
  <c r="B9" i="3"/>
  <c r="G35" i="1" s="1"/>
  <c r="G32" i="2" s="1"/>
  <c r="G6" i="1"/>
  <c r="G3" i="2" s="1"/>
  <c r="B10" i="3"/>
  <c r="H35" i="1" s="1"/>
  <c r="H32" i="2" s="1"/>
  <c r="H6" i="1"/>
  <c r="H3" i="2" s="1"/>
  <c r="B14" i="3"/>
  <c r="K35" i="1" s="1"/>
  <c r="K32" i="2" s="1"/>
  <c r="K6" i="1"/>
  <c r="K3" i="2" s="1"/>
  <c r="B15" i="3"/>
  <c r="L35" i="1" s="1"/>
  <c r="L32" i="2" s="1"/>
  <c r="L6" i="1"/>
  <c r="L3" i="2" s="1"/>
  <c r="B70" i="3"/>
  <c r="B71" i="3" s="1"/>
  <c r="AM35" i="1" s="1"/>
  <c r="AK32" i="2" s="1"/>
  <c r="AG35" i="1"/>
  <c r="AE32" i="2" s="1"/>
  <c r="D56" i="3"/>
  <c r="D57" i="3" s="1"/>
  <c r="M5" i="1"/>
  <c r="M2" i="2" s="1"/>
  <c r="B4" i="3"/>
  <c r="C35" i="1" s="1"/>
  <c r="C32" i="2" s="1"/>
  <c r="C9" i="1"/>
  <c r="C6" i="2" s="1"/>
  <c r="H52" i="3"/>
  <c r="B23" i="6"/>
  <c r="F23" i="3" s="1"/>
  <c r="R7" i="1" s="1"/>
  <c r="R4" i="2" s="1"/>
  <c r="B17" i="6"/>
  <c r="F17" i="3" s="1"/>
  <c r="B23" i="5"/>
  <c r="E23" i="3" s="1"/>
  <c r="B12" i="9"/>
  <c r="I12" i="3" s="1"/>
  <c r="I10" i="1" s="1"/>
  <c r="I7" i="2" s="1"/>
  <c r="B28" i="7"/>
  <c r="G28" i="3" s="1"/>
  <c r="B6" i="6"/>
  <c r="B12" i="6"/>
  <c r="F12" i="3" s="1"/>
  <c r="I7" i="1" s="1"/>
  <c r="I4" i="2" s="1"/>
  <c r="B23" i="7"/>
  <c r="G23" i="3" s="1"/>
  <c r="R8" i="1" s="1"/>
  <c r="R5" i="2" s="1"/>
  <c r="B6" i="7"/>
  <c r="B28" i="9"/>
  <c r="I28" i="3" s="1"/>
  <c r="V10" i="1" s="1"/>
  <c r="V7" i="2" s="1"/>
  <c r="B17" i="9"/>
  <c r="I17" i="3" s="1"/>
  <c r="M10" i="1" s="1"/>
  <c r="M7" i="2" s="1"/>
  <c r="B23" i="9"/>
  <c r="I23" i="3" s="1"/>
  <c r="R10" i="1" s="1"/>
  <c r="R7" i="2" s="1"/>
  <c r="B6" i="9"/>
  <c r="H60" i="3"/>
  <c r="AH8" i="1"/>
  <c r="AF5" i="2" s="1"/>
  <c r="B41" i="3"/>
  <c r="AH35" i="1" s="1"/>
  <c r="AF32" i="2" s="1"/>
  <c r="AI8" i="1"/>
  <c r="AG5" i="2" s="1"/>
  <c r="B42" i="3"/>
  <c r="AI35" i="1" s="1"/>
  <c r="AG32" i="2" s="1"/>
  <c r="AJ8" i="1"/>
  <c r="AH5" i="2" s="1"/>
  <c r="B43" i="3"/>
  <c r="AJ35" i="1" s="1"/>
  <c r="AH32" i="2" s="1"/>
  <c r="AK8" i="1"/>
  <c r="AI5" i="2" s="1"/>
  <c r="B44" i="3"/>
  <c r="AK35" i="1" s="1"/>
  <c r="AI32" i="2" s="1"/>
  <c r="X7" i="1"/>
  <c r="X4" i="2" s="1"/>
  <c r="B30" i="3"/>
  <c r="X35" i="1" s="1"/>
  <c r="X32" i="2" s="1"/>
  <c r="AL6" i="1"/>
  <c r="AJ3" i="2" s="1"/>
  <c r="B45" i="3"/>
  <c r="AL35" i="1" s="1"/>
  <c r="AJ32" i="2" s="1"/>
  <c r="O6" i="1"/>
  <c r="O3" i="2" s="1"/>
  <c r="B19" i="3"/>
  <c r="O35" i="1" s="1"/>
  <c r="O32" i="2" s="1"/>
  <c r="P6" i="1"/>
  <c r="P3" i="2" s="1"/>
  <c r="B20" i="3"/>
  <c r="P35" i="1" s="1"/>
  <c r="P32" i="2" s="1"/>
  <c r="Q6" i="1"/>
  <c r="Q3" i="2" s="1"/>
  <c r="B21" i="3"/>
  <c r="Q35" i="1" s="1"/>
  <c r="Q32" i="2" s="1"/>
  <c r="T6" i="1"/>
  <c r="T3" i="2" s="1"/>
  <c r="B25" i="3"/>
  <c r="T35" i="1" s="1"/>
  <c r="T32" i="2" s="1"/>
  <c r="U6" i="1"/>
  <c r="U3" i="2" s="1"/>
  <c r="B26" i="3"/>
  <c r="U35" i="1" s="1"/>
  <c r="U32" i="2" s="1"/>
  <c r="V6" i="1"/>
  <c r="V3" i="2" s="1"/>
  <c r="Y6" i="1"/>
  <c r="Y3" i="2" s="1"/>
  <c r="B31" i="3"/>
  <c r="Y35" i="1" s="1"/>
  <c r="Y32" i="2" s="1"/>
  <c r="Z6" i="1"/>
  <c r="B32" i="3"/>
  <c r="Z35" i="1" s="1"/>
  <c r="AD7" i="1"/>
  <c r="AC4" i="2" s="1"/>
  <c r="B36" i="3"/>
  <c r="AD35" i="1" s="1"/>
  <c r="AC32" i="2" s="1"/>
  <c r="B29" i="3"/>
  <c r="W35" i="1" s="1"/>
  <c r="W32" i="2" s="1"/>
  <c r="W6" i="1"/>
  <c r="W3" i="2" s="1"/>
  <c r="B7" i="3"/>
  <c r="E35" i="1" s="1"/>
  <c r="E32" i="2" s="1"/>
  <c r="E6" i="1"/>
  <c r="E3" i="2" s="1"/>
  <c r="B5" i="5"/>
  <c r="E5" i="3" s="1"/>
  <c r="E6" i="3"/>
  <c r="B18" i="3"/>
  <c r="N35" i="1" s="1"/>
  <c r="N32" i="2" s="1"/>
  <c r="N6" i="1"/>
  <c r="N3" i="2" s="1"/>
  <c r="B13" i="3"/>
  <c r="J35" i="1" s="1"/>
  <c r="J32" i="2" s="1"/>
  <c r="J6" i="1"/>
  <c r="J3" i="2" s="1"/>
  <c r="B12" i="3"/>
  <c r="I35" i="1" s="1"/>
  <c r="I32" i="2" s="1"/>
  <c r="I6" i="1"/>
  <c r="I3" i="2" s="1"/>
  <c r="B34" i="3"/>
  <c r="AB35" i="1" s="1"/>
  <c r="AA32" i="2" s="1"/>
  <c r="AB6" i="1"/>
  <c r="AA3" i="2" s="1"/>
  <c r="B35" i="3"/>
  <c r="AC35" i="1" s="1"/>
  <c r="AB32" i="2" s="1"/>
  <c r="AC7" i="1"/>
  <c r="AB4" i="2" s="1"/>
  <c r="B24" i="3"/>
  <c r="S35" i="1" s="1"/>
  <c r="S32" i="2" s="1"/>
  <c r="S6" i="1"/>
  <c r="S3" i="2" s="1"/>
  <c r="V8" i="1" l="1"/>
  <c r="V5" i="2" s="1"/>
  <c r="B28" i="3"/>
  <c r="V35" i="1" s="1"/>
  <c r="V32" i="2" s="1"/>
  <c r="F60" i="3"/>
  <c r="F67" i="3" s="1"/>
  <c r="F48" i="3" s="1"/>
  <c r="F3" i="3" s="1"/>
  <c r="D67" i="3"/>
  <c r="D48" i="3" s="1"/>
  <c r="B23" i="3"/>
  <c r="R35" i="1" s="1"/>
  <c r="R32" i="2" s="1"/>
  <c r="R6" i="1"/>
  <c r="R3" i="2" s="1"/>
  <c r="F6" i="3"/>
  <c r="B5" i="6"/>
  <c r="F5" i="3" s="1"/>
  <c r="G6" i="3"/>
  <c r="D8" i="1" s="1"/>
  <c r="D5" i="2" s="1"/>
  <c r="B5" i="7"/>
  <c r="G5" i="3" s="1"/>
  <c r="I6" i="3"/>
  <c r="D10" i="1" s="1"/>
  <c r="D7" i="2" s="1"/>
  <c r="B5" i="9"/>
  <c r="I5" i="3" s="1"/>
  <c r="D6" i="1"/>
  <c r="D3" i="2" s="1"/>
  <c r="I60" i="3"/>
  <c r="I67" i="3" s="1"/>
  <c r="I48" i="3" s="1"/>
  <c r="I3" i="3" s="1"/>
  <c r="G60" i="3"/>
  <c r="G67" i="3" s="1"/>
  <c r="G48" i="3" s="1"/>
  <c r="G3" i="3" s="1"/>
  <c r="E60" i="3"/>
  <c r="E67" i="3" s="1"/>
  <c r="E48" i="3" s="1"/>
  <c r="E3" i="3" s="1"/>
  <c r="H56" i="3"/>
  <c r="H57" i="3" s="1"/>
  <c r="H67" i="3" s="1"/>
  <c r="H48" i="3" s="1"/>
  <c r="H3" i="3" s="1"/>
  <c r="B52" i="3"/>
  <c r="B56" i="3" s="1"/>
  <c r="M7" i="1"/>
  <c r="M4" i="2" s="1"/>
  <c r="B17" i="3"/>
  <c r="M35" i="1" s="1"/>
  <c r="M32" i="2" s="1"/>
  <c r="B57" i="3" l="1"/>
  <c r="B5" i="3"/>
  <c r="B3" i="6"/>
  <c r="B7" i="1"/>
  <c r="B4" i="2" s="1"/>
  <c r="D7" i="1"/>
  <c r="D4" i="2" s="1"/>
  <c r="B6" i="3"/>
  <c r="D35" i="1" s="1"/>
  <c r="D32" i="2" s="1"/>
  <c r="D3" i="3"/>
  <c r="B48" i="3"/>
  <c r="B3" i="3" s="1"/>
  <c r="B35" i="1" s="1"/>
  <c r="B32" i="2" s="1"/>
  <c r="B3" i="9"/>
  <c r="B10" i="1"/>
  <c r="B7" i="2" s="1"/>
  <c r="B8" i="1"/>
  <c r="B5" i="2" s="1"/>
  <c r="B3" i="7"/>
  <c r="B3" i="5"/>
  <c r="B6" i="1"/>
  <c r="B3" i="2" s="1"/>
  <c r="B3" i="8"/>
  <c r="B9" i="1"/>
  <c r="B6" i="2" s="1"/>
  <c r="B5" i="1" l="1"/>
  <c r="B2" i="2" s="1"/>
  <c r="B3" i="4"/>
</calcChain>
</file>

<file path=xl/sharedStrings.xml><?xml version="1.0" encoding="utf-8"?>
<sst xmlns="http://schemas.openxmlformats.org/spreadsheetml/2006/main" count="1854" uniqueCount="158">
  <si>
    <t>INTERNET</t>
  </si>
  <si>
    <t>OVERALL CX</t>
  </si>
  <si>
    <t>AGENT MASTERY</t>
  </si>
  <si>
    <t>JULY 2025</t>
  </si>
  <si>
    <t>QUALITY DEDUCTIONS</t>
  </si>
  <si>
    <t>ENGAGE</t>
  </si>
  <si>
    <t>DISCOVER</t>
  </si>
  <si>
    <t>EDUCATE</t>
  </si>
  <si>
    <t>CLOSE</t>
  </si>
  <si>
    <t>IMPACT</t>
  </si>
  <si>
    <t>ENGAGE OVERALL</t>
  </si>
  <si>
    <t>WELCOME</t>
  </si>
  <si>
    <t>INTENT</t>
  </si>
  <si>
    <t>NAME</t>
  </si>
  <si>
    <t>BRIDGE</t>
  </si>
  <si>
    <t>DISCOVER OVERALL</t>
  </si>
  <si>
    <t>CONVERSE</t>
  </si>
  <si>
    <t>LISTEN</t>
  </si>
  <si>
    <t>CONFIRM</t>
  </si>
  <si>
    <t>EDUCATE OVERALL</t>
  </si>
  <si>
    <t>INFORM</t>
  </si>
  <si>
    <t>CHECK</t>
  </si>
  <si>
    <t>SEEK</t>
  </si>
  <si>
    <t>CONFIDENCE</t>
  </si>
  <si>
    <t>CLOSE OVERALL</t>
  </si>
  <si>
    <t>QUESTIONS</t>
  </si>
  <si>
    <t>GRATITUDE</t>
  </si>
  <si>
    <t>THANKS</t>
  </si>
  <si>
    <t>ENERGY OVERALL</t>
  </si>
  <si>
    <t>VIBRANCY</t>
  </si>
  <si>
    <t>EMPATHY</t>
  </si>
  <si>
    <t>CONTROL</t>
  </si>
  <si>
    <t>CLARITY</t>
  </si>
  <si>
    <t>% OF CALLS WITH QUALITY DEDUCTIONS</t>
  </si>
  <si>
    <t>AUDIO ISSUE (MAJOR IMPACT)</t>
  </si>
  <si>
    <t>AUDIO ISSUE (DISTRACTION)</t>
  </si>
  <si>
    <t>CALL ANSWERED-QUALITY</t>
  </si>
  <si>
    <t>TALK TIME</t>
  </si>
  <si>
    <t>ASSESSOR RATING (0-10)</t>
  </si>
  <si>
    <t>EXPLAINED KEY FEATURES</t>
  </si>
  <si>
    <t>REVEALED PRICING</t>
  </si>
  <si>
    <t>EXPLAINED ACTIONS &amp; PROCESS</t>
  </si>
  <si>
    <t>WEBSITE EDUCATION</t>
  </si>
  <si>
    <t>TOTAL CX TIME</t>
  </si>
  <si>
    <t>-</t>
  </si>
  <si>
    <t>OVERALL</t>
  </si>
  <si>
    <t>COMPANY</t>
  </si>
  <si>
    <t>ACXPA Quality Report</t>
  </si>
  <si>
    <t>sample</t>
  </si>
  <si>
    <t>AUSSIE BROADBAND</t>
  </si>
  <si>
    <t>DODO INTERNET</t>
  </si>
  <si>
    <t>iiNET</t>
  </si>
  <si>
    <t>OPTUS INTERNET</t>
  </si>
  <si>
    <t>TELSTRA INTERNET</t>
  </si>
  <si>
    <t>TPG INTERNET</t>
  </si>
  <si>
    <t>INTERNET 7</t>
  </si>
  <si>
    <t>INTERNET 8</t>
  </si>
  <si>
    <t>INTERNET 9</t>
  </si>
  <si>
    <t>INTERNET 10</t>
  </si>
  <si>
    <t>INTERNET 11</t>
  </si>
  <si>
    <t>INTERNET 12</t>
  </si>
  <si>
    <t>INTERNET 13</t>
  </si>
  <si>
    <t>INTERNET 14</t>
  </si>
  <si>
    <t>INTERNET 15</t>
  </si>
  <si>
    <t>INTERNET 16</t>
  </si>
  <si>
    <t>INTERNET 17</t>
  </si>
  <si>
    <t>INTERNET 18</t>
  </si>
  <si>
    <t>INTERNET 19</t>
  </si>
  <si>
    <t>INTERNET 20</t>
  </si>
  <si>
    <t>INTERNET 21</t>
  </si>
  <si>
    <t>INTERNET 22</t>
  </si>
  <si>
    <t>INTERNET 23</t>
  </si>
  <si>
    <t>INTERNET 24</t>
  </si>
  <si>
    <t>INTERNET 25</t>
  </si>
  <si>
    <t>INTERNET 26</t>
  </si>
  <si>
    <t>INTERNET 27</t>
  </si>
  <si>
    <t>INTERNET 28</t>
  </si>
  <si>
    <t>INTERNET 29</t>
  </si>
  <si>
    <t>INTERNET 30</t>
  </si>
  <si>
    <t xml:space="preserve"> </t>
  </si>
  <si>
    <t>QUALITY SCORE</t>
  </si>
  <si>
    <t>OUTSTANDING</t>
  </si>
  <si>
    <t>score without deductions</t>
  </si>
  <si>
    <t>weights</t>
  </si>
  <si>
    <t>91%+</t>
  </si>
  <si>
    <t>EXCEEDS EXPECTATIONS</t>
  </si>
  <si>
    <t>76% - 90%</t>
  </si>
  <si>
    <t>MEETS EXPECTATIONS</t>
  </si>
  <si>
    <t>61% - 75%</t>
  </si>
  <si>
    <t>BELOW EXPECTATIONS</t>
  </si>
  <si>
    <t>45% - 60%</t>
  </si>
  <si>
    <t>POOR</t>
  </si>
  <si>
    <t>&lt; 45%</t>
  </si>
  <si>
    <t>competency weightings</t>
  </si>
  <si>
    <t>TAFE</t>
  </si>
  <si>
    <t>% OF CALLS WITH DEDUCTIONS</t>
  </si>
  <si>
    <t>PENALTY</t>
  </si>
  <si>
    <t>ADDITIONAL INSIGHT</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</si>
  <si>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</si>
  <si>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</si>
  <si>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</si>
  <si>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</si>
  <si>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</si>
  <si>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</si>
  <si>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</si>
  <si>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</si>
  <si>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</si>
  <si>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</si>
  <si>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</si>
  <si>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</si>
  <si>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</si>
  <si>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TOTAL ACCESS TIME</t>
  </si>
  <si>
    <t>ACXPA Benchmarking Results</t>
  </si>
  <si>
    <t>records</t>
  </si>
  <si>
    <t>Siclo</t>
  </si>
  <si>
    <t>wyatt</t>
  </si>
  <si>
    <t>Overall</t>
  </si>
  <si>
    <t>quality scores without deductions</t>
  </si>
  <si>
    <t>y</t>
  </si>
  <si>
    <t>n</t>
  </si>
  <si>
    <t>DEDUCTION PENALTIES</t>
  </si>
  <si>
    <t>ASSESSOR NOTES</t>
  </si>
  <si>
    <t>shopper did not give opportunity to seek but marked yes as they could have done so; sales tried to be helpful just missed easy things like intent, name etc.sounded genuine at end</t>
  </si>
  <si>
    <t>Hold 10 mins</t>
  </si>
  <si>
    <t>bit too casual-”no worries” not enough of an intent, good explanations for shopper who was unfamiliar with internet terms, sounded friendly and interested in helping shopper out. Not pushy at all</t>
  </si>
  <si>
    <t>UNCAPPED OVERALL SCORES</t>
  </si>
  <si>
    <t>OVERALL SCORE CALC</t>
  </si>
  <si>
    <t>WEIGHTINGS</t>
  </si>
  <si>
    <t>WEIGHTED RAW SCORES</t>
  </si>
  <si>
    <t>camille</t>
  </si>
  <si>
    <t>sil?</t>
  </si>
  <si>
    <t>joshua</t>
  </si>
  <si>
    <t>very transactional, lacking in warmth, caller wasn’t really answering sales questions but they managed that ok, confirmed which plan later on but didn’t really confirm needs , I count offering mock sign up as seek</t>
  </si>
  <si>
    <t xml:space="preserve">tone bit transactional, didn’t ask why caller seeking new provider, didn’t sound very interested or care about customer,  </t>
  </si>
  <si>
    <t>very monotone/transactional, felt like going through the  motions/rote, very disinterested, close very abrupt and no feeling</t>
  </si>
  <si>
    <t>jen</t>
  </si>
  <si>
    <t>rona</t>
  </si>
  <si>
    <t xml:space="preserve">even though name was second question I said yes as it was early enough at start, long pause where shopper unsure if sales still there, some good needs questions to confirm, sales went ahead and discussed mobile plans even though shopper indicated not interested. </t>
  </si>
  <si>
    <t>Many long silences, very transactional and lacking warmth, loud breathing/bit mumbly, spoke very fast, bit all over the shop with info then checking then more info, told customer they were getting put on deal rather than ask, close very business like and rote, no feeling</t>
  </si>
  <si>
    <t>renee</t>
  </si>
  <si>
    <t>kai?</t>
  </si>
  <si>
    <t>Seb</t>
  </si>
  <si>
    <t>even though shopper had called/selected tech support assessed call as customer experience anyway. Operator was good at trying to determine shopper needs, help by putting on hold to keep in sales process and even after a long hold come back and give number so shopper can call back again to the right department, Some things obviously can’t be assessed but he did well to help meet shopper needs</t>
  </si>
  <si>
    <t>shafeen</t>
  </si>
  <si>
    <t>Perry</t>
  </si>
  <si>
    <t>louise</t>
  </si>
  <si>
    <t>Did ask good question about how internet is used but did not confirm customers needs, did offer call back so yes for seek even though shopper didn’t give sales opportunity, feel like she was being genuinely  helpful, an awkward pause at end after sales ask if anything further but I think she did not hear shopper respond</t>
  </si>
  <si>
    <t>asked some good questions in discovery/good summarising, , flowed well, said like a bit much and weird little mm noises,  talked a lot without letting customer give their thoughts-info dumping, overall good process and not too pushy</t>
  </si>
  <si>
    <t xml:space="preserve">lots of long silences, seemed a bit drawn out with making a recommendation to shopper, </t>
  </si>
  <si>
    <t>verne</t>
  </si>
  <si>
    <t>stephanie</t>
  </si>
  <si>
    <t>jana</t>
  </si>
  <si>
    <t>shopper jumped in with needs before sales asked how can I help you but I said yes as I think they would have said that after they said how are you,  very polite, sales pushed call back after shopper said no multiple times</t>
  </si>
  <si>
    <t xml:space="preserve">lots of heavy breathing-but from shopper, could have asked why switching at start, too much objection management-too pushy, put on hold without permission, </t>
  </si>
  <si>
    <t>asked name too late after many other questions, didn’t listen to shopper saying this was first time, went on about price beat guarantee before even giving options of their plans to suit shoppers needs-too focused on their needs not shoppers, too much objection management, close crap</t>
  </si>
  <si>
    <t>bad line, shopper could hear but sales could not. Unclear who ended call or if it dropped out. Ellen note: Probably an app issue - leaving this one out. If it was a client industry I'd get it redone.</t>
  </si>
  <si>
    <t xml:space="preserve">very bright friendly voice-felt quite welcoming, could have asked why shopper switching, shopper cut off sales before seeking but I think he would have asked so I said yes, close felt a bit rushed but genuine enough. Ellen: no for bridge - 'get address to check what's available' not clear enough for a bridge. </t>
  </si>
  <si>
    <t>very polite and asking permission for hold, at times spoke quite quickly with a strong accent-shopper had trouble understanding at one point. Ellen: bridge was done very well but too late in the call - happened after putting the caller on hold. Needed to do this up front to give context for the conversation. Explanations confusing for someone new to the industry - caller had to stop him to clarify. Gave option to think about it rather than asking if she'd want to sign up on the spot. Gave reference number and how to go ahead after caller asked for a reference.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</si>
</sst>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ss"/>
    <numFmt numFmtId="165" formatCode="0.0%"/>
    <numFmt numFmtId="166" formatCode="0.0"/>
  </numFmts>
  <fonts count="40" x14ac:knownFonts="1">
    <font>
      <sz val="12"/>
      <color rgb="FF000000"/>
      <name val="Calibri"/>
      <family val="2"/>
      <charset val="1"/>
    </font>
    <font>
      <sz val="10"/>
      <color rgb="FF000000"/>
      <name val="Calibri"/>
      <family val="2"/>
      <charset val="1"/>
    </font>
    <font>
      <sz val="10"/>
      <color rgb="FFFFFFFF"/>
      <name val="Calibri"/>
      <family val="2"/>
      <charset val="1"/>
    </font>
    <font>
      <b/>
      <sz val="24"/>
      <color rgb="FFFFFFFF"/>
      <name val="Calibri"/>
      <family val="2"/>
      <charset val="1"/>
    </font>
    <font>
      <b/>
      <sz val="22"/>
      <color rgb="FF000000"/>
      <name val="Calibri"/>
      <family val="2"/>
      <charset val="1"/>
    </font>
    <font>
      <b/>
      <sz val="20"/>
      <color rgb="FFFFFFFF"/>
      <name val="Calibri"/>
      <family val="2"/>
      <charset val="1"/>
    </font>
    <font>
      <b/>
      <sz val="20"/>
      <color rgb="FF000000"/>
      <name val="Calibri"/>
      <family val="2"/>
      <charset val="1"/>
    </font>
    <font>
      <b/>
      <sz val="18"/>
      <color rgb="FF000000"/>
      <name val="Calibri"/>
      <family val="2"/>
      <charset val="1"/>
    </font>
    <font>
      <b/>
      <sz val="12"/>
      <color rgb="FF000000"/>
      <name val="Calibri"/>
      <family val="2"/>
      <charset val="1"/>
    </font>
    <font>
      <b/>
      <sz val="10"/>
      <color rgb="FFFFFFFF"/>
      <name val="Calibri"/>
      <family val="2"/>
      <charset val="1"/>
    </font>
    <font>
      <b/>
      <sz val="12"/>
      <color rgb="FFFFFFFF"/>
      <name val="Calibri"/>
      <family val="2"/>
      <charset val="1"/>
    </font>
    <font>
      <b/>
      <sz val="10"/>
      <color rgb="FF000000"/>
      <name val="Calibri"/>
      <family val="2"/>
      <charset val="1"/>
    </font>
    <font>
      <b/>
      <sz val="16"/>
      <color rgb="FF000000"/>
      <name val="Calibri"/>
      <family val="2"/>
      <charset val="1"/>
    </font>
    <font>
      <b/>
      <sz val="14"/>
      <color rgb="FF000000"/>
      <name val="Calibri"/>
      <family val="2"/>
      <charset val="1"/>
    </font>
    <font>
      <b/>
      <sz val="16"/>
      <color rgb="FF000000"/>
      <name val="Calibri (Body)"/>
      <charset val="1"/>
    </font>
    <font>
      <sz val="11"/>
      <color rgb="FFFFFFFF"/>
      <name val="Calibri"/>
      <family val="2"/>
      <charset val="1"/>
    </font>
    <font>
      <b/>
      <sz val="11"/>
      <color rgb="FFFFFFFF"/>
      <name val="Calibri"/>
      <family val="2"/>
      <charset val="1"/>
    </font>
    <font>
      <b/>
      <sz val="14"/>
      <color rgb="FFFFFFFF"/>
      <name val="Calibri"/>
      <family val="2"/>
      <charset val="1"/>
    </font>
    <font>
      <b/>
      <sz val="9"/>
      <color rgb="FF000000"/>
      <name val="Calibri"/>
      <family val="2"/>
      <charset val="1"/>
    </font>
    <font>
      <b/>
      <sz val="11"/>
      <color rgb="FF000000"/>
      <name val="Calibri"/>
      <family val="2"/>
      <charset val="1"/>
    </font>
    <font>
      <sz val="20"/>
      <color rgb="FFFFFFFF"/>
      <name val="Calibri"/>
      <family val="2"/>
      <charset val="1"/>
    </font>
    <font>
      <sz val="20"/>
      <color rgb="FF000000"/>
      <name val="Calibri"/>
      <family val="2"/>
      <charset val="1"/>
    </font>
    <font>
      <b/>
      <sz val="16"/>
      <color rgb="FFFFFFFF"/>
      <name val="Calibri"/>
      <family val="2"/>
      <charset val="1"/>
    </font>
    <font>
      <b/>
      <sz val="14"/>
      <color rgb="FF000000"/>
      <name val="Source Sans Pro"/>
      <family val="2"/>
      <charset val="1"/>
    </font>
    <font>
      <sz val="14"/>
      <color rgb="FF000000"/>
      <name val="Calibri"/>
      <family val="2"/>
      <charset val="1"/>
    </font>
    <font>
      <sz val="14"/>
      <color rgb="FF000000"/>
      <name val="Source Sans Pro"/>
      <family val="2"/>
      <charset val="1"/>
    </font>
    <font>
      <b/>
      <i/>
      <sz val="9"/>
      <color rgb="FF000000"/>
      <name val="Calibri"/>
      <family val="2"/>
      <charset val="1"/>
    </font>
    <font>
      <i/>
      <sz val="9"/>
      <color rgb="FF000000"/>
      <name val="Calibri"/>
      <family val="2"/>
      <charset val="1"/>
    </font>
    <font>
      <sz val="11"/>
      <color rgb="FF000000"/>
      <name val="Calibri"/>
      <family val="2"/>
      <charset val="1"/>
    </font>
    <font>
      <b/>
      <sz val="14"/>
      <color rgb="FFFFFFFF"/>
      <name val="Source Sans Pro"/>
      <family val="2"/>
      <charset val="1"/>
    </font>
    <font>
      <i/>
      <sz val="8"/>
      <color rgb="FF808080"/>
      <name val="Calibri"/>
      <family val="2"/>
      <charset val="1"/>
    </font>
    <font>
      <b/>
      <sz val="12"/>
      <color rgb="FF385724"/>
      <name val="Calibri"/>
      <family val="2"/>
      <charset val="1"/>
    </font>
    <font>
      <sz val="11"/>
      <name val="Calibri"/>
      <family val="2"/>
      <charset val="1"/>
    </font>
    <font>
      <b/>
      <i/>
      <sz val="10"/>
      <color rgb="FF000000"/>
      <name val="Calibri"/>
      <family val="2"/>
      <charset val="1"/>
    </font>
    <font>
      <sz val="16"/>
      <color rgb="FF000000"/>
      <name val="Calibri"/>
      <family val="2"/>
      <charset val="1"/>
    </font>
    <font>
      <sz val="10"/>
      <color rgb="FF7F7F7F"/>
      <name val="Calibri"/>
      <family val="2"/>
      <charset val="1"/>
    </font>
    <font>
      <sz val="12"/>
      <color rgb="FF7F7F7F"/>
      <name val="Calibri"/>
      <family val="2"/>
      <charset val="1"/>
    </font>
    <font>
      <sz val="12"/>
      <color rgb="FFFFFFFF"/>
      <name val="Calibri"/>
      <family val="2"/>
      <charset val="1"/>
    </font>
    <font>
      <b/>
      <u/>
      <sz val="14"/>
      <color rgb="FFFFFFFF"/>
      <name val="Calibri"/>
      <family val="2"/>
      <charset val="1"/>
    </font>
    <font>
      <sz val="12"/>
      <color rgb="FF000000"/>
      <name val="Calibri"/>
      <family val="2"/>
      <charset val="1"/>
    </font>
  </fonts>
  <fills count="35">
    <fill>
      <patternFill patternType="none"/>
    </fill>
    <fill>
      <patternFill patternType="gray125"/>
    </fill>
    <fill>
      <patternFill patternType="solid">
        <fgColor rgb="FFFFFFFF"/>
        <bgColor rgb="FFF2F2F2"/>
      </patternFill>
    </fill>
    <fill>
      <patternFill patternType="solid">
        <fgColor rgb="FF44546A"/>
        <bgColor rgb="FF385724"/>
      </patternFill>
    </fill>
    <fill>
      <patternFill patternType="solid">
        <fgColor rgb="FFFFFF00"/>
        <bgColor rgb="FFFFF2CC"/>
      </patternFill>
    </fill>
    <fill>
      <patternFill patternType="solid">
        <fgColor rgb="FF70AD47"/>
        <bgColor rgb="FF548235"/>
      </patternFill>
    </fill>
    <fill>
      <patternFill patternType="solid">
        <fgColor rgb="FF7F7F7F"/>
        <bgColor rgb="FF808080"/>
      </patternFill>
    </fill>
    <fill>
      <patternFill patternType="solid">
        <fgColor rgb="FF000000"/>
        <bgColor rgb="FF003300"/>
      </patternFill>
    </fill>
    <fill>
      <patternFill patternType="solid">
        <fgColor rgb="FFFF0000"/>
        <bgColor rgb="FFC00000"/>
      </patternFill>
    </fill>
    <fill>
      <patternFill patternType="solid">
        <fgColor rgb="FFF2CEEF"/>
        <bgColor rgb="FFFFC7CE"/>
      </patternFill>
    </fill>
    <fill>
      <patternFill patternType="solid">
        <fgColor rgb="FFCAEDFB"/>
        <bgColor rgb="FFD9EFF2"/>
      </patternFill>
    </fill>
    <fill>
      <patternFill patternType="solid">
        <fgColor rgb="FFFBE2D5"/>
        <bgColor rgb="FFFFF2CC"/>
      </patternFill>
    </fill>
    <fill>
      <patternFill patternType="solid">
        <fgColor rgb="FFCEC6F1"/>
        <bgColor rgb="FFD9D9D9"/>
      </patternFill>
    </fill>
    <fill>
      <patternFill patternType="solid">
        <fgColor rgb="FFE3F3D4"/>
        <bgColor rgb="FFE2F0D9"/>
      </patternFill>
    </fill>
    <fill>
      <patternFill patternType="solid">
        <fgColor rgb="FFF2F2F2"/>
        <bgColor rgb="FFEDEDED"/>
      </patternFill>
    </fill>
    <fill>
      <patternFill patternType="solid">
        <fgColor rgb="FFDEEBF7"/>
        <bgColor rgb="FFD9EFF2"/>
      </patternFill>
    </fill>
    <fill>
      <patternFill patternType="solid">
        <fgColor rgb="FFFFF2CC"/>
        <bgColor rgb="FFFBE2D5"/>
      </patternFill>
    </fill>
    <fill>
      <patternFill patternType="solid">
        <fgColor rgb="FFD9D9D9"/>
        <bgColor rgb="FFD6DCE5"/>
      </patternFill>
    </fill>
    <fill>
      <patternFill patternType="solid">
        <fgColor rgb="FF808080"/>
        <bgColor rgb="FF7F7F7F"/>
      </patternFill>
    </fill>
    <fill>
      <patternFill patternType="solid">
        <fgColor rgb="FFC5E0B4"/>
        <bgColor rgb="FFD9D9D9"/>
      </patternFill>
    </fill>
    <fill>
      <patternFill patternType="solid">
        <fgColor rgb="FFEDEDED"/>
        <bgColor rgb="FFF2F2F2"/>
      </patternFill>
    </fill>
    <fill>
      <patternFill patternType="solid">
        <fgColor rgb="FF7030A0"/>
        <bgColor rgb="FF993366"/>
      </patternFill>
    </fill>
    <fill>
      <patternFill patternType="solid">
        <fgColor rgb="FF385724"/>
        <bgColor rgb="FF44546A"/>
      </patternFill>
    </fill>
    <fill>
      <patternFill patternType="solid">
        <fgColor rgb="FFED7D31"/>
        <bgColor rgb="FF808080"/>
      </patternFill>
    </fill>
    <fill>
      <patternFill patternType="solid">
        <fgColor rgb="FFD9EFF2"/>
        <bgColor rgb="FFDEEBF7"/>
      </patternFill>
    </fill>
    <fill>
      <patternFill patternType="solid">
        <fgColor rgb="FFA9D18E"/>
        <bgColor rgb="FFC5E0B4"/>
      </patternFill>
    </fill>
    <fill>
      <patternFill patternType="solid">
        <fgColor rgb="FF00B0F0"/>
        <bgColor rgb="FF008080"/>
      </patternFill>
    </fill>
    <fill>
      <patternFill patternType="solid">
        <fgColor rgb="FFC00000"/>
        <bgColor rgb="FF9C0006"/>
      </patternFill>
    </fill>
    <fill>
      <patternFill patternType="solid">
        <fgColor rgb="FFE2F0D9"/>
        <bgColor rgb="FFE3F3D4"/>
      </patternFill>
    </fill>
    <fill>
      <patternFill patternType="solid">
        <fgColor rgb="FFF8CBAD"/>
        <bgColor rgb="FFFFC7CE"/>
      </patternFill>
    </fill>
    <fill>
      <patternFill patternType="solid">
        <fgColor rgb="FFDAE3F3"/>
        <bgColor rgb="FFDEEBF7"/>
      </patternFill>
    </fill>
    <fill>
      <patternFill patternType="solid">
        <fgColor rgb="FFD6DCE5"/>
        <bgColor rgb="FFD9D9D9"/>
      </patternFill>
    </fill>
    <fill>
      <patternFill patternType="solid">
        <fgColor rgb="FF9DC3E6"/>
        <bgColor rgb="FF8DCED8"/>
      </patternFill>
    </fill>
    <fill>
      <patternFill patternType="solid">
        <fgColor theme="5" tint="0.79998168889431442"/>
        <bgColor rgb="FFF2F2F2"/>
      </patternFill>
    </fill>
    <fill>
      <patternFill patternType="solid">
        <fgColor theme="0"/>
        <bgColor rgb="FFF2F2F2"/>
      </patternFill>
    </fill>
  </fills>
  <borders count="57">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style="medium">
        <color auto="1"/>
      </top>
      <bottom/>
      <diagonal/>
    </border>
    <border>
      <left/>
      <right style="medium">
        <color auto="1"/>
      </right>
      <top style="medium">
        <color auto="1"/>
      </top>
      <bottom style="medium">
        <color auto="1"/>
      </bottom>
      <diagonal/>
    </border>
    <border>
      <left style="medium">
        <color auto="1"/>
      </left>
      <right style="thin">
        <color rgb="FFFFFFFF"/>
      </right>
      <top style="medium">
        <color auto="1"/>
      </top>
      <bottom/>
      <diagonal/>
    </border>
    <border>
      <left style="thin">
        <color rgb="FFFFFFFF"/>
      </left>
      <right style="thin">
        <color rgb="FFFFFFFF"/>
      </right>
      <top style="thin">
        <color rgb="FFFFFFFF"/>
      </top>
      <bottom style="thin">
        <color rgb="FFFFFFFF"/>
      </bottom>
      <diagonal/>
    </border>
    <border>
      <left style="thin">
        <color rgb="FFFFFFFF"/>
      </left>
      <right/>
      <top/>
      <bottom/>
      <diagonal/>
    </border>
    <border>
      <left style="medium">
        <color auto="1"/>
      </left>
      <right style="thin">
        <color rgb="FFFFFFFF"/>
      </right>
      <top/>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rgb="FFFFFFFF"/>
      </right>
      <top style="medium">
        <color auto="1"/>
      </top>
      <bottom style="medium">
        <color auto="1"/>
      </bottom>
      <diagonal/>
    </border>
    <border>
      <left/>
      <right style="thin">
        <color rgb="FFFFFFFF"/>
      </right>
      <top/>
      <bottom/>
      <diagonal/>
    </border>
    <border>
      <left style="thin">
        <color rgb="FFFFFFFF"/>
      </left>
      <right style="thin">
        <color rgb="FFFFFFFF"/>
      </right>
      <top/>
      <bottom/>
      <diagonal/>
    </border>
    <border>
      <left style="thin">
        <color auto="1"/>
      </left>
      <right style="thin">
        <color auto="1"/>
      </right>
      <top style="thin">
        <color auto="1"/>
      </top>
      <bottom style="thin">
        <color auto="1"/>
      </bottom>
      <diagonal/>
    </border>
    <border>
      <left style="medium">
        <color auto="1"/>
      </left>
      <right/>
      <top/>
      <bottom style="thin">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right/>
      <top/>
      <bottom style="thin">
        <color auto="1"/>
      </bottom>
      <diagonal/>
    </border>
    <border>
      <left style="medium">
        <color auto="1"/>
      </left>
      <right/>
      <top/>
      <bottom/>
      <diagonal/>
    </border>
    <border>
      <left/>
      <right style="medium">
        <color auto="1"/>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rgb="FFBFBFBF"/>
      </left>
      <right style="thin">
        <color rgb="FFBFBFBF"/>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FBFBF"/>
      </left>
      <right style="thin">
        <color rgb="FFBFBFBF"/>
      </right>
      <top style="thin">
        <color rgb="FFBFBFBF"/>
      </top>
      <bottom/>
      <diagonal/>
    </border>
    <border>
      <left style="thin">
        <color auto="1"/>
      </left>
      <right style="thin">
        <color auto="1"/>
      </right>
      <top style="thin">
        <color auto="1"/>
      </top>
      <bottom/>
      <diagonal/>
    </border>
    <border>
      <left style="thin">
        <color rgb="FF8DCED8"/>
      </left>
      <right/>
      <top style="thin">
        <color rgb="FF8DCED8"/>
      </top>
      <bottom style="thin">
        <color rgb="FF8DCED8"/>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medium">
        <color auto="1"/>
      </left>
      <right style="thin">
        <color rgb="FFBFBFBF"/>
      </right>
      <top style="thin">
        <color rgb="FFBFBFBF"/>
      </top>
      <bottom style="thin">
        <color rgb="FFBFBFBF"/>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rgb="FF385724"/>
      </left>
      <right/>
      <top style="thin">
        <color rgb="FF385724"/>
      </top>
      <bottom/>
      <diagonal/>
    </border>
    <border>
      <left/>
      <right style="thin">
        <color rgb="FF385724"/>
      </right>
      <top style="thin">
        <color rgb="FF385724"/>
      </top>
      <bottom/>
      <diagonal/>
    </border>
    <border>
      <left style="thin">
        <color rgb="FF385724"/>
      </left>
      <right/>
      <top/>
      <bottom/>
      <diagonal/>
    </border>
    <border>
      <left style="thin">
        <color auto="1"/>
      </left>
      <right style="thin">
        <color rgb="FF385724"/>
      </right>
      <top/>
      <bottom/>
      <diagonal/>
    </border>
    <border>
      <left style="thin">
        <color rgb="FF385724"/>
      </left>
      <right/>
      <top/>
      <bottom style="thin">
        <color rgb="FF385724"/>
      </bottom>
      <diagonal/>
    </border>
    <border>
      <left style="thin">
        <color auto="1"/>
      </left>
      <right style="thin">
        <color rgb="FF385724"/>
      </right>
      <top/>
      <bottom style="thin">
        <color rgb="FF385724"/>
      </bottom>
      <diagonal/>
    </border>
    <border>
      <left/>
      <right/>
      <top/>
      <bottom style="thin">
        <color rgb="FFBFBFBF"/>
      </bottom>
      <diagonal/>
    </border>
    <border>
      <left/>
      <right style="thin">
        <color auto="1"/>
      </right>
      <top/>
      <bottom style="thin">
        <color rgb="FFBFBFBF"/>
      </bottom>
      <diagonal/>
    </border>
    <border>
      <left/>
      <right style="thin">
        <color rgb="FFBFBFBF"/>
      </right>
      <top style="thin">
        <color rgb="FFBFBFBF"/>
      </top>
      <bottom style="thin">
        <color rgb="FFBFBFBF"/>
      </bottom>
      <diagonal/>
    </border>
    <border>
      <left style="thin">
        <color auto="1"/>
      </left>
      <right/>
      <top style="thin">
        <color auto="1"/>
      </top>
      <bottom/>
      <diagonal/>
    </border>
    <border>
      <left/>
      <right style="thin">
        <color auto="1"/>
      </right>
      <top style="thin">
        <color auto="1"/>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3">
    <xf numFmtId="0" fontId="0" fillId="0" borderId="0"/>
    <xf numFmtId="9" fontId="39" fillId="0" borderId="0" applyBorder="0" applyProtection="0"/>
    <xf numFmtId="0" fontId="1" fillId="0" borderId="0"/>
  </cellStyleXfs>
  <cellXfs count="302">
    <xf numFmtId="0" fontId="0" fillId="0" borderId="0" xfId="0"/>
    <xf numFmtId="0" fontId="8" fillId="30" borderId="51" xfId="0" applyFont="1" applyFill="1" applyBorder="1" applyAlignment="1">
      <alignment horizontal="right" vertical="center"/>
    </xf>
    <xf numFmtId="9" fontId="0" fillId="0" borderId="14" xfId="0" applyNumberFormat="1" applyBorder="1" applyAlignment="1">
      <alignment horizontal="center"/>
    </xf>
    <xf numFmtId="0" fontId="1" fillId="0" borderId="0" xfId="2"/>
    <xf numFmtId="0" fontId="1" fillId="0" borderId="0" xfId="2" applyAlignment="1">
      <alignment horizontal="center" vertical="center" wrapText="1"/>
    </xf>
    <xf numFmtId="0" fontId="1" fillId="0" borderId="0" xfId="2" applyAlignment="1">
      <alignment horizontal="center" wrapText="1"/>
    </xf>
    <xf numFmtId="0" fontId="1" fillId="0" borderId="0" xfId="2" applyAlignment="1">
      <alignment wrapText="1"/>
    </xf>
    <xf numFmtId="164" fontId="1" fillId="0" borderId="0" xfId="2" applyNumberFormat="1" applyAlignment="1">
      <alignment horizontal="center" wrapText="1"/>
    </xf>
    <xf numFmtId="0" fontId="2" fillId="2" borderId="0" xfId="2" applyFont="1" applyFill="1"/>
    <xf numFmtId="0" fontId="2" fillId="2" borderId="0" xfId="2" applyFont="1" applyFill="1" applyAlignment="1">
      <alignment horizontal="center" vertical="center" wrapText="1"/>
    </xf>
    <xf numFmtId="0" fontId="1" fillId="2" borderId="0" xfId="2" applyFill="1" applyAlignment="1">
      <alignment horizontal="center" wrapText="1"/>
    </xf>
    <xf numFmtId="0" fontId="2" fillId="2" borderId="0" xfId="2" applyFont="1" applyFill="1" applyAlignment="1">
      <alignment horizontal="center" wrapText="1"/>
    </xf>
    <xf numFmtId="0" fontId="2" fillId="2" borderId="0" xfId="2" applyFont="1" applyFill="1" applyAlignment="1">
      <alignment wrapText="1"/>
    </xf>
    <xf numFmtId="164" fontId="2" fillId="2" borderId="0" xfId="2" applyNumberFormat="1" applyFont="1" applyFill="1" applyAlignment="1">
      <alignment horizontal="center" wrapText="1"/>
    </xf>
    <xf numFmtId="0" fontId="6" fillId="7" borderId="3" xfId="2" applyFont="1" applyFill="1" applyBorder="1" applyAlignment="1">
      <alignment horizontal="center" vertical="center" wrapText="1"/>
    </xf>
    <xf numFmtId="0" fontId="5" fillId="7" borderId="5" xfId="2" applyFont="1" applyFill="1" applyBorder="1" applyAlignment="1">
      <alignment horizontal="center" vertical="center" wrapText="1"/>
    </xf>
    <xf numFmtId="0" fontId="7" fillId="7" borderId="0" xfId="2" applyFont="1" applyFill="1" applyAlignment="1">
      <alignment horizontal="center" vertical="center" wrapText="1"/>
    </xf>
    <xf numFmtId="0" fontId="5" fillId="7" borderId="8" xfId="2" applyFont="1" applyFill="1" applyBorder="1" applyAlignment="1">
      <alignment horizontal="center" vertical="center" wrapText="1"/>
    </xf>
    <xf numFmtId="49" fontId="8" fillId="9" borderId="9" xfId="1" applyNumberFormat="1" applyFont="1" applyFill="1" applyBorder="1" applyAlignment="1" applyProtection="1">
      <alignment horizontal="center" vertical="center" wrapText="1"/>
    </xf>
    <xf numFmtId="49" fontId="39" fillId="9" borderId="10" xfId="1" applyNumberFormat="1" applyFill="1" applyBorder="1" applyAlignment="1" applyProtection="1">
      <alignment horizontal="center" vertical="center" wrapText="1"/>
    </xf>
    <xf numFmtId="49" fontId="8" fillId="10" borderId="1" xfId="1" applyNumberFormat="1" applyFont="1" applyFill="1" applyBorder="1" applyAlignment="1" applyProtection="1">
      <alignment horizontal="center" vertical="center" wrapText="1"/>
    </xf>
    <xf numFmtId="49" fontId="39" fillId="10" borderId="9" xfId="1" applyNumberFormat="1" applyFill="1" applyBorder="1" applyAlignment="1" applyProtection="1">
      <alignment horizontal="center" vertical="center" wrapText="1"/>
    </xf>
    <xf numFmtId="49" fontId="39" fillId="10" borderId="10" xfId="1" applyNumberFormat="1" applyFill="1" applyBorder="1" applyAlignment="1" applyProtection="1">
      <alignment horizontal="center" vertical="center" wrapText="1"/>
    </xf>
    <xf numFmtId="49" fontId="39" fillId="10" borderId="1" xfId="1" applyNumberFormat="1" applyFill="1" applyBorder="1" applyAlignment="1" applyProtection="1">
      <alignment horizontal="center" vertical="center" wrapText="1"/>
    </xf>
    <xf numFmtId="49" fontId="8" fillId="11" borderId="10" xfId="1" applyNumberFormat="1" applyFont="1" applyFill="1" applyBorder="1" applyAlignment="1" applyProtection="1">
      <alignment horizontal="center" vertical="center" wrapText="1"/>
    </xf>
    <xf numFmtId="49" fontId="39" fillId="11" borderId="10" xfId="1" applyNumberFormat="1" applyFill="1" applyBorder="1" applyAlignment="1" applyProtection="1">
      <alignment horizontal="center" vertical="center" wrapText="1"/>
    </xf>
    <xf numFmtId="49" fontId="39" fillId="11" borderId="1" xfId="1" applyNumberFormat="1" applyFill="1" applyBorder="1" applyAlignment="1" applyProtection="1">
      <alignment horizontal="center" vertical="center" wrapText="1"/>
    </xf>
    <xf numFmtId="49" fontId="8" fillId="12" borderId="1" xfId="1" applyNumberFormat="1" applyFont="1" applyFill="1" applyBorder="1" applyAlignment="1" applyProtection="1">
      <alignment horizontal="center" vertical="center" wrapText="1"/>
    </xf>
    <xf numFmtId="49" fontId="39" fillId="14" borderId="9" xfId="1" applyNumberFormat="1" applyFill="1" applyBorder="1" applyAlignment="1" applyProtection="1">
      <alignment horizontal="center" vertical="center" wrapText="1"/>
    </xf>
    <xf numFmtId="49" fontId="39" fillId="14" borderId="10" xfId="1" applyNumberFormat="1" applyFill="1" applyBorder="1" applyAlignment="1" applyProtection="1">
      <alignment horizontal="center" vertical="center" wrapText="1"/>
    </xf>
    <xf numFmtId="49" fontId="8" fillId="13" borderId="1" xfId="1" applyNumberFormat="1" applyFont="1" applyFill="1" applyBorder="1" applyAlignment="1" applyProtection="1">
      <alignment horizontal="center" vertical="center" wrapText="1"/>
    </xf>
    <xf numFmtId="49" fontId="39" fillId="13" borderId="9" xfId="1" applyNumberFormat="1" applyFill="1" applyBorder="1" applyAlignment="1" applyProtection="1">
      <alignment horizontal="center" vertical="center" wrapText="1"/>
    </xf>
    <xf numFmtId="49" fontId="39" fillId="13" borderId="10" xfId="1" applyNumberFormat="1" applyFill="1" applyBorder="1" applyAlignment="1" applyProtection="1">
      <alignment horizontal="center" vertical="center" wrapText="1"/>
    </xf>
    <xf numFmtId="49" fontId="39" fillId="13" borderId="1" xfId="1" applyNumberFormat="1" applyFill="1" applyBorder="1" applyAlignment="1" applyProtection="1">
      <alignment horizontal="center" vertical="center" wrapText="1"/>
    </xf>
    <xf numFmtId="49" fontId="39" fillId="7" borderId="1" xfId="1" applyNumberFormat="1" applyFill="1" applyBorder="1" applyAlignment="1" applyProtection="1">
      <alignment horizontal="center" vertical="center" wrapText="1"/>
    </xf>
    <xf numFmtId="9" fontId="9" fillId="8" borderId="1" xfId="1" applyFont="1" applyFill="1" applyBorder="1" applyAlignment="1" applyProtection="1">
      <alignment horizontal="center" vertical="center" wrapText="1"/>
    </xf>
    <xf numFmtId="9" fontId="1" fillId="7" borderId="11" xfId="1" applyFont="1" applyFill="1" applyBorder="1" applyAlignment="1" applyProtection="1">
      <alignment horizontal="center" vertical="center" wrapText="1"/>
    </xf>
    <xf numFmtId="49" fontId="10" fillId="7" borderId="12" xfId="1" applyNumberFormat="1" applyFont="1" applyFill="1" applyBorder="1" applyAlignment="1" applyProtection="1">
      <alignment horizontal="center" vertical="center" wrapText="1"/>
    </xf>
    <xf numFmtId="164" fontId="10" fillId="7" borderId="12" xfId="1" applyNumberFormat="1" applyFont="1" applyFill="1" applyBorder="1" applyAlignment="1" applyProtection="1">
      <alignment horizontal="center" vertical="center" wrapText="1"/>
    </xf>
    <xf numFmtId="49" fontId="2" fillId="7" borderId="13" xfId="1" applyNumberFormat="1" applyFont="1" applyFill="1" applyBorder="1" applyAlignment="1" applyProtection="1">
      <alignment horizontal="center" vertical="center" wrapText="1"/>
    </xf>
    <xf numFmtId="49" fontId="2" fillId="7" borderId="7" xfId="1" applyNumberFormat="1" applyFont="1" applyFill="1" applyBorder="1" applyAlignment="1" applyProtection="1">
      <alignment horizontal="center" vertical="center" wrapText="1"/>
    </xf>
    <xf numFmtId="164" fontId="11" fillId="15" borderId="14" xfId="1" applyNumberFormat="1" applyFont="1" applyFill="1" applyBorder="1" applyAlignment="1" applyProtection="1">
      <alignment horizontal="center" vertical="center" wrapText="1"/>
    </xf>
    <xf numFmtId="0" fontId="7" fillId="0" borderId="15" xfId="0" applyFont="1" applyBorder="1" applyAlignment="1">
      <alignment horizontal="left" vertical="center"/>
    </xf>
    <xf numFmtId="165" fontId="12" fillId="16" borderId="15" xfId="2" applyNumberFormat="1" applyFont="1" applyFill="1" applyBorder="1" applyAlignment="1">
      <alignment horizontal="center" vertical="center"/>
    </xf>
    <xf numFmtId="165" fontId="13" fillId="0" borderId="16" xfId="1" applyNumberFormat="1" applyFont="1" applyBorder="1" applyAlignment="1" applyProtection="1">
      <alignment horizontal="center" vertical="center"/>
    </xf>
    <xf numFmtId="165" fontId="8" fillId="9" borderId="17" xfId="2" applyNumberFormat="1" applyFont="1" applyFill="1" applyBorder="1" applyAlignment="1">
      <alignment horizontal="center" vertical="center"/>
    </xf>
    <xf numFmtId="165" fontId="1" fillId="0" borderId="18" xfId="2" applyNumberFormat="1" applyBorder="1" applyAlignment="1">
      <alignment horizontal="center" vertical="center"/>
    </xf>
    <xf numFmtId="165" fontId="1" fillId="0" borderId="19" xfId="2" applyNumberFormat="1" applyBorder="1" applyAlignment="1">
      <alignment horizontal="center" vertical="center"/>
    </xf>
    <xf numFmtId="165" fontId="1" fillId="0" borderId="18" xfId="2" applyNumberFormat="1" applyBorder="1" applyAlignment="1">
      <alignment horizontal="center" vertical="center" wrapText="1"/>
    </xf>
    <xf numFmtId="165" fontId="1" fillId="0" borderId="20" xfId="2" applyNumberFormat="1" applyBorder="1" applyAlignment="1">
      <alignment horizontal="center" vertical="center" wrapText="1"/>
    </xf>
    <xf numFmtId="165" fontId="8" fillId="10" borderId="16" xfId="2" applyNumberFormat="1" applyFont="1" applyFill="1" applyBorder="1" applyAlignment="1">
      <alignment horizontal="center" vertical="center" wrapText="1"/>
    </xf>
    <xf numFmtId="165" fontId="1" fillId="0" borderId="19" xfId="2" applyNumberFormat="1" applyBorder="1" applyAlignment="1">
      <alignment horizontal="center" vertical="center" wrapText="1"/>
    </xf>
    <xf numFmtId="165" fontId="1" fillId="0" borderId="21" xfId="2" applyNumberFormat="1" applyBorder="1" applyAlignment="1">
      <alignment horizontal="center" vertical="center" wrapText="1"/>
    </xf>
    <xf numFmtId="165" fontId="8" fillId="11" borderId="16" xfId="2" applyNumberFormat="1" applyFont="1" applyFill="1" applyBorder="1" applyAlignment="1">
      <alignment horizontal="center" vertical="center" wrapText="1"/>
    </xf>
    <xf numFmtId="165" fontId="8" fillId="12" borderId="16" xfId="2" applyNumberFormat="1" applyFont="1" applyFill="1" applyBorder="1" applyAlignment="1">
      <alignment horizontal="center" vertical="center" wrapText="1"/>
    </xf>
    <xf numFmtId="165" fontId="1" fillId="0" borderId="22" xfId="2" applyNumberFormat="1" applyBorder="1" applyAlignment="1">
      <alignment horizontal="center" vertical="center" wrapText="1"/>
    </xf>
    <xf numFmtId="165" fontId="8" fillId="13" borderId="16" xfId="2" applyNumberFormat="1" applyFont="1" applyFill="1" applyBorder="1" applyAlignment="1">
      <alignment horizontal="center" vertical="center" wrapText="1"/>
    </xf>
    <xf numFmtId="165" fontId="1" fillId="7" borderId="19" xfId="2" applyNumberFormat="1" applyFill="1" applyBorder="1" applyAlignment="1">
      <alignment wrapText="1"/>
    </xf>
    <xf numFmtId="165" fontId="1" fillId="7" borderId="19" xfId="2" applyNumberFormat="1" applyFill="1" applyBorder="1" applyAlignment="1">
      <alignment horizontal="center" wrapText="1"/>
    </xf>
    <xf numFmtId="165" fontId="8" fillId="0" borderId="19" xfId="2" applyNumberFormat="1" applyFont="1" applyBorder="1" applyAlignment="1">
      <alignment horizontal="center" vertical="center" wrapText="1"/>
    </xf>
    <xf numFmtId="164" fontId="0" fillId="0" borderId="14" xfId="0" applyNumberFormat="1" applyBorder="1" applyAlignment="1">
      <alignment horizontal="center" vertical="center"/>
    </xf>
    <xf numFmtId="166" fontId="1" fillId="0" borderId="19" xfId="2" applyNumberFormat="1" applyBorder="1" applyAlignment="1">
      <alignment horizontal="center" vertical="center" wrapText="1"/>
    </xf>
    <xf numFmtId="165" fontId="13" fillId="14" borderId="16" xfId="1" applyNumberFormat="1" applyFont="1" applyFill="1" applyBorder="1" applyAlignment="1" applyProtection="1">
      <alignment horizontal="center" vertical="center"/>
    </xf>
    <xf numFmtId="165" fontId="1" fillId="14" borderId="18" xfId="2" applyNumberFormat="1" applyFill="1" applyBorder="1" applyAlignment="1">
      <alignment horizontal="center" vertical="center"/>
    </xf>
    <xf numFmtId="165" fontId="1" fillId="14" borderId="19" xfId="2" applyNumberFormat="1" applyFill="1" applyBorder="1" applyAlignment="1">
      <alignment horizontal="center" vertical="center"/>
    </xf>
    <xf numFmtId="165" fontId="1" fillId="14" borderId="18" xfId="2" applyNumberFormat="1" applyFill="1" applyBorder="1" applyAlignment="1">
      <alignment horizontal="center" vertical="center" wrapText="1"/>
    </xf>
    <xf numFmtId="165" fontId="1" fillId="14" borderId="20" xfId="2" applyNumberFormat="1" applyFill="1" applyBorder="1" applyAlignment="1">
      <alignment horizontal="center" vertical="center" wrapText="1"/>
    </xf>
    <xf numFmtId="165" fontId="1" fillId="14" borderId="19" xfId="2" applyNumberFormat="1" applyFill="1" applyBorder="1" applyAlignment="1">
      <alignment horizontal="center" vertical="center" wrapText="1"/>
    </xf>
    <xf numFmtId="165" fontId="1" fillId="14" borderId="21" xfId="2" applyNumberFormat="1" applyFill="1" applyBorder="1" applyAlignment="1">
      <alignment horizontal="center" vertical="center" wrapText="1"/>
    </xf>
    <xf numFmtId="165" fontId="1" fillId="14" borderId="22" xfId="2" applyNumberFormat="1" applyFill="1" applyBorder="1" applyAlignment="1">
      <alignment horizontal="center" vertical="center" wrapText="1"/>
    </xf>
    <xf numFmtId="165" fontId="8" fillId="14" borderId="19" xfId="2" applyNumberFormat="1" applyFont="1" applyFill="1" applyBorder="1" applyAlignment="1">
      <alignment horizontal="center" vertical="center" wrapText="1"/>
    </xf>
    <xf numFmtId="164" fontId="0" fillId="14" borderId="14" xfId="0" applyNumberFormat="1" applyFill="1" applyBorder="1" applyAlignment="1">
      <alignment horizontal="center" vertical="center"/>
    </xf>
    <xf numFmtId="166" fontId="1" fillId="14" borderId="19" xfId="2" applyNumberFormat="1" applyFill="1" applyBorder="1" applyAlignment="1">
      <alignment horizontal="center" vertical="center" wrapText="1"/>
    </xf>
    <xf numFmtId="164" fontId="1" fillId="14" borderId="19" xfId="2" applyNumberFormat="1" applyFill="1" applyBorder="1" applyAlignment="1">
      <alignment horizontal="center" vertical="center" wrapText="1"/>
    </xf>
    <xf numFmtId="164" fontId="1" fillId="0" borderId="19" xfId="2" applyNumberFormat="1" applyBorder="1" applyAlignment="1">
      <alignment horizontal="center" vertical="center" wrapText="1"/>
    </xf>
    <xf numFmtId="165" fontId="12" fillId="16" borderId="23" xfId="2" applyNumberFormat="1" applyFont="1" applyFill="1" applyBorder="1" applyAlignment="1">
      <alignment horizontal="center" vertical="center"/>
    </xf>
    <xf numFmtId="165" fontId="8" fillId="9" borderId="24" xfId="2" applyNumberFormat="1" applyFont="1" applyFill="1" applyBorder="1" applyAlignment="1">
      <alignment horizontal="center" vertical="center"/>
    </xf>
    <xf numFmtId="165" fontId="1" fillId="14" borderId="25" xfId="2" applyNumberFormat="1" applyFill="1" applyBorder="1" applyAlignment="1">
      <alignment horizontal="center" vertical="center"/>
    </xf>
    <xf numFmtId="165" fontId="1" fillId="14" borderId="26" xfId="2" applyNumberFormat="1" applyFill="1" applyBorder="1" applyAlignment="1">
      <alignment horizontal="center" vertical="center"/>
    </xf>
    <xf numFmtId="165" fontId="1" fillId="14" borderId="25" xfId="2" applyNumberFormat="1" applyFill="1" applyBorder="1" applyAlignment="1">
      <alignment horizontal="center" vertical="center" wrapText="1"/>
    </xf>
    <xf numFmtId="165" fontId="1" fillId="14" borderId="27" xfId="2" applyNumberFormat="1" applyFill="1" applyBorder="1" applyAlignment="1">
      <alignment horizontal="center" vertical="center" wrapText="1"/>
    </xf>
    <xf numFmtId="165" fontId="8" fillId="14" borderId="26" xfId="2" applyNumberFormat="1" applyFont="1" applyFill="1" applyBorder="1" applyAlignment="1">
      <alignment horizontal="center" vertical="center" wrapText="1"/>
    </xf>
    <xf numFmtId="164" fontId="1" fillId="14" borderId="26" xfId="2" applyNumberFormat="1" applyFill="1" applyBorder="1" applyAlignment="1">
      <alignment horizontal="center" vertical="center" wrapText="1"/>
    </xf>
    <xf numFmtId="166" fontId="1" fillId="14" borderId="26" xfId="2" applyNumberFormat="1" applyFill="1" applyBorder="1" applyAlignment="1">
      <alignment horizontal="center" vertical="center" wrapText="1"/>
    </xf>
    <xf numFmtId="165" fontId="1" fillId="14" borderId="26" xfId="2" applyNumberFormat="1" applyFill="1" applyBorder="1" applyAlignment="1">
      <alignment horizontal="center" vertical="center" wrapText="1"/>
    </xf>
    <xf numFmtId="0" fontId="14" fillId="0" borderId="1" xfId="0" applyFont="1" applyBorder="1" applyAlignment="1">
      <alignment horizontal="left" vertical="center"/>
    </xf>
    <xf numFmtId="165" fontId="12" fillId="16" borderId="1" xfId="2" applyNumberFormat="1" applyFont="1" applyFill="1" applyBorder="1" applyAlignment="1">
      <alignment horizontal="center" vertical="center"/>
    </xf>
    <xf numFmtId="165" fontId="14" fillId="17" borderId="4" xfId="2" applyNumberFormat="1" applyFont="1" applyFill="1" applyBorder="1" applyAlignment="1">
      <alignment horizontal="center" vertical="center" wrapText="1"/>
    </xf>
    <xf numFmtId="165" fontId="14" fillId="9" borderId="1" xfId="2" applyNumberFormat="1" applyFont="1" applyFill="1" applyBorder="1" applyAlignment="1">
      <alignment horizontal="center" vertical="center" wrapText="1"/>
    </xf>
    <xf numFmtId="165" fontId="14" fillId="16" borderId="28" xfId="2" applyNumberFormat="1" applyFont="1" applyFill="1" applyBorder="1" applyAlignment="1">
      <alignment horizontal="center" vertical="center" wrapText="1"/>
    </xf>
    <xf numFmtId="165" fontId="14" fillId="16" borderId="29" xfId="2" applyNumberFormat="1" applyFont="1" applyFill="1" applyBorder="1" applyAlignment="1">
      <alignment horizontal="center" vertical="center" wrapText="1"/>
    </xf>
    <xf numFmtId="165" fontId="14" fillId="16" borderId="30" xfId="2" applyNumberFormat="1" applyFont="1" applyFill="1" applyBorder="1" applyAlignment="1">
      <alignment horizontal="center" vertical="center" wrapText="1"/>
    </xf>
    <xf numFmtId="165" fontId="14" fillId="10" borderId="1" xfId="2" applyNumberFormat="1" applyFont="1" applyFill="1" applyBorder="1" applyAlignment="1">
      <alignment horizontal="center" vertical="center" wrapText="1"/>
    </xf>
    <xf numFmtId="165" fontId="14" fillId="11" borderId="31" xfId="2" applyNumberFormat="1" applyFont="1" applyFill="1" applyBorder="1" applyAlignment="1">
      <alignment horizontal="center" vertical="center" wrapText="1"/>
    </xf>
    <xf numFmtId="165" fontId="14" fillId="12" borderId="1" xfId="2" applyNumberFormat="1" applyFont="1" applyFill="1" applyBorder="1" applyAlignment="1">
      <alignment horizontal="center" vertical="center" wrapText="1"/>
    </xf>
    <xf numFmtId="165" fontId="14" fillId="16" borderId="32" xfId="2" applyNumberFormat="1" applyFont="1" applyFill="1" applyBorder="1" applyAlignment="1">
      <alignment horizontal="center" vertical="center" wrapText="1"/>
    </xf>
    <xf numFmtId="165" fontId="14" fillId="13" borderId="1" xfId="2" applyNumberFormat="1" applyFont="1" applyFill="1" applyBorder="1" applyAlignment="1">
      <alignment horizontal="center" vertical="center" wrapText="1"/>
    </xf>
    <xf numFmtId="165" fontId="14" fillId="7" borderId="29" xfId="2" applyNumberFormat="1" applyFont="1" applyFill="1" applyBorder="1" applyAlignment="1">
      <alignment horizontal="center" vertical="center" wrapText="1"/>
    </xf>
    <xf numFmtId="165" fontId="14" fillId="7" borderId="32" xfId="2" applyNumberFormat="1" applyFont="1" applyFill="1" applyBorder="1" applyAlignment="1">
      <alignment horizontal="center" vertical="center" wrapText="1"/>
    </xf>
    <xf numFmtId="165" fontId="14" fillId="16" borderId="31" xfId="2" applyNumberFormat="1" applyFont="1" applyFill="1" applyBorder="1" applyAlignment="1">
      <alignment horizontal="center" vertical="center" wrapText="1"/>
    </xf>
    <xf numFmtId="164" fontId="12" fillId="16" borderId="33" xfId="1" applyNumberFormat="1" applyFont="1" applyFill="1" applyBorder="1" applyAlignment="1" applyProtection="1">
      <alignment horizontal="center" vertical="center"/>
    </xf>
    <xf numFmtId="166" fontId="14" fillId="16" borderId="29" xfId="2" applyNumberFormat="1" applyFont="1" applyFill="1" applyBorder="1" applyAlignment="1">
      <alignment horizontal="center" vertical="center" wrapText="1"/>
    </xf>
    <xf numFmtId="164" fontId="14" fillId="16" borderId="30" xfId="2" applyNumberFormat="1" applyFont="1" applyFill="1" applyBorder="1" applyAlignment="1">
      <alignment horizontal="center" vertical="center" wrapText="1"/>
    </xf>
    <xf numFmtId="0" fontId="14" fillId="0" borderId="0" xfId="0" applyFont="1"/>
    <xf numFmtId="0" fontId="0" fillId="0" borderId="0" xfId="0" applyAlignment="1">
      <alignment vertical="center"/>
    </xf>
    <xf numFmtId="0" fontId="5" fillId="6" borderId="34" xfId="0" applyFont="1" applyFill="1" applyBorder="1" applyAlignment="1">
      <alignment vertical="center"/>
    </xf>
    <xf numFmtId="0" fontId="15" fillId="6" borderId="35" xfId="0" applyFont="1" applyFill="1" applyBorder="1" applyAlignment="1">
      <alignment horizontal="center"/>
    </xf>
    <xf numFmtId="0" fontId="16" fillId="6" borderId="0" xfId="0" applyFont="1" applyFill="1" applyAlignment="1">
      <alignment horizontal="center" vertical="center"/>
    </xf>
    <xf numFmtId="165" fontId="10" fillId="18" borderId="36" xfId="1" applyNumberFormat="1" applyFont="1" applyFill="1" applyBorder="1" applyAlignment="1" applyProtection="1">
      <alignment horizontal="center" vertical="center"/>
    </xf>
    <xf numFmtId="165" fontId="17" fillId="18" borderId="36" xfId="1" applyNumberFormat="1" applyFont="1" applyFill="1" applyBorder="1" applyAlignment="1" applyProtection="1">
      <alignment horizontal="center" vertical="center"/>
    </xf>
    <xf numFmtId="0" fontId="6" fillId="19" borderId="0" xfId="0" applyFont="1" applyFill="1" applyAlignment="1">
      <alignment vertical="center"/>
    </xf>
    <xf numFmtId="17" fontId="18" fillId="15" borderId="0" xfId="0" applyNumberFormat="1" applyFont="1" applyFill="1" applyAlignment="1">
      <alignment horizontal="center" vertical="center"/>
    </xf>
    <xf numFmtId="0" fontId="19" fillId="20" borderId="0" xfId="0" applyFont="1" applyFill="1" applyAlignment="1">
      <alignment horizontal="center" vertical="center"/>
    </xf>
    <xf numFmtId="0" fontId="0" fillId="15" borderId="37" xfId="0" applyFill="1" applyBorder="1" applyAlignment="1">
      <alignment horizontal="center" vertical="center"/>
    </xf>
    <xf numFmtId="17" fontId="5" fillId="21" borderId="10" xfId="0" applyNumberFormat="1" applyFont="1" applyFill="1" applyBorder="1" applyAlignment="1">
      <alignment horizontal="right" vertical="center"/>
    </xf>
    <xf numFmtId="165" fontId="20" fillId="21" borderId="9" xfId="0" applyNumberFormat="1" applyFont="1" applyFill="1" applyBorder="1" applyAlignment="1">
      <alignment horizontal="center" vertical="center"/>
    </xf>
    <xf numFmtId="17" fontId="6" fillId="0" borderId="9" xfId="0" applyNumberFormat="1" applyFont="1" applyBorder="1" applyAlignment="1">
      <alignment horizontal="center" vertical="center"/>
    </xf>
    <xf numFmtId="165" fontId="20" fillId="21" borderId="29" xfId="0" applyNumberFormat="1" applyFont="1" applyFill="1" applyBorder="1" applyAlignment="1">
      <alignment horizontal="center" vertical="center"/>
    </xf>
    <xf numFmtId="20" fontId="21" fillId="0" borderId="29" xfId="0" applyNumberFormat="1" applyFont="1" applyBorder="1" applyAlignment="1">
      <alignment horizontal="center"/>
    </xf>
    <xf numFmtId="20" fontId="21" fillId="0" borderId="30" xfId="0" applyNumberFormat="1" applyFont="1" applyBorder="1" applyAlignment="1">
      <alignment horizontal="center"/>
    </xf>
    <xf numFmtId="0" fontId="22" fillId="22" borderId="0" xfId="0" applyFont="1" applyFill="1" applyAlignment="1">
      <alignment horizontal="right" vertical="center"/>
    </xf>
    <xf numFmtId="165" fontId="22" fillId="23" borderId="0" xfId="0" applyNumberFormat="1" applyFont="1" applyFill="1" applyAlignment="1">
      <alignment horizontal="center" vertical="center"/>
    </xf>
    <xf numFmtId="165" fontId="12" fillId="0" borderId="0" xfId="0" applyNumberFormat="1" applyFont="1" applyAlignment="1">
      <alignment horizontal="center"/>
    </xf>
    <xf numFmtId="165" fontId="22" fillId="23" borderId="19" xfId="0" applyNumberFormat="1" applyFont="1" applyFill="1" applyBorder="1" applyAlignment="1">
      <alignment horizontal="center" vertical="center"/>
    </xf>
    <xf numFmtId="0" fontId="23" fillId="4" borderId="38" xfId="0" applyFont="1" applyFill="1" applyBorder="1" applyAlignment="1">
      <alignment horizontal="center" vertical="center"/>
    </xf>
    <xf numFmtId="9" fontId="24" fillId="15" borderId="39" xfId="1" applyFont="1" applyFill="1" applyBorder="1" applyAlignment="1" applyProtection="1">
      <alignment horizontal="right" vertical="center"/>
    </xf>
    <xf numFmtId="165" fontId="24" fillId="15" borderId="40" xfId="1" applyNumberFormat="1" applyFont="1" applyFill="1" applyBorder="1" applyAlignment="1" applyProtection="1">
      <alignment horizontal="center" vertical="center"/>
    </xf>
    <xf numFmtId="9" fontId="24" fillId="0" borderId="0" xfId="1" applyFont="1" applyBorder="1" applyAlignment="1" applyProtection="1">
      <alignment horizontal="center"/>
    </xf>
    <xf numFmtId="165" fontId="24" fillId="15" borderId="14" xfId="1" applyNumberFormat="1" applyFont="1" applyFill="1" applyBorder="1" applyAlignment="1" applyProtection="1">
      <alignment horizontal="center" vertical="center"/>
    </xf>
    <xf numFmtId="9" fontId="25" fillId="24" borderId="38" xfId="0" applyNumberFormat="1" applyFont="1" applyFill="1" applyBorder="1" applyAlignment="1">
      <alignment horizontal="center"/>
    </xf>
    <xf numFmtId="0" fontId="8" fillId="19" borderId="0" xfId="0" applyFont="1" applyFill="1" applyAlignment="1">
      <alignment horizontal="right" vertical="center"/>
    </xf>
    <xf numFmtId="165" fontId="8" fillId="25" borderId="27" xfId="0" applyNumberFormat="1" applyFont="1" applyFill="1" applyBorder="1" applyAlignment="1">
      <alignment horizontal="center" vertical="center"/>
    </xf>
    <xf numFmtId="9" fontId="26" fillId="14" borderId="27" xfId="0" applyNumberFormat="1" applyFont="1" applyFill="1" applyBorder="1" applyAlignment="1">
      <alignment horizontal="center" vertical="center"/>
    </xf>
    <xf numFmtId="165" fontId="8" fillId="14" borderId="14" xfId="0" applyNumberFormat="1" applyFont="1" applyFill="1" applyBorder="1" applyAlignment="1">
      <alignment horizontal="center" vertical="center"/>
    </xf>
    <xf numFmtId="49" fontId="39" fillId="14" borderId="41" xfId="1" applyNumberFormat="1" applyFill="1" applyBorder="1" applyAlignment="1" applyProtection="1">
      <alignment horizontal="right" vertical="center"/>
    </xf>
    <xf numFmtId="9" fontId="39" fillId="2" borderId="40" xfId="1" applyFill="1" applyBorder="1" applyAlignment="1" applyProtection="1">
      <alignment horizontal="center" vertical="center"/>
    </xf>
    <xf numFmtId="1" fontId="27" fillId="20" borderId="39" xfId="1" applyNumberFormat="1" applyFont="1" applyFill="1" applyBorder="1" applyAlignment="1" applyProtection="1">
      <alignment horizontal="center" vertical="center"/>
    </xf>
    <xf numFmtId="9" fontId="28" fillId="2" borderId="14" xfId="1" applyFont="1" applyFill="1" applyBorder="1" applyAlignment="1" applyProtection="1">
      <alignment horizontal="center" vertical="center"/>
    </xf>
    <xf numFmtId="0" fontId="29" fillId="26" borderId="38" xfId="0" applyFont="1" applyFill="1" applyBorder="1" applyAlignment="1">
      <alignment horizontal="center" vertical="center"/>
    </xf>
    <xf numFmtId="9" fontId="28" fillId="14" borderId="14" xfId="1" applyFont="1" applyFill="1" applyBorder="1" applyAlignment="1" applyProtection="1">
      <alignment horizontal="center" vertical="center"/>
    </xf>
    <xf numFmtId="0" fontId="29" fillId="5" borderId="42" xfId="0" applyFont="1" applyFill="1" applyBorder="1" applyAlignment="1">
      <alignment horizontal="center" vertical="center"/>
    </xf>
    <xf numFmtId="0" fontId="28" fillId="2" borderId="0" xfId="0" applyFont="1" applyFill="1" applyAlignment="1">
      <alignment horizontal="right" vertical="center"/>
    </xf>
    <xf numFmtId="9" fontId="0" fillId="0" borderId="0" xfId="0" applyNumberFormat="1"/>
    <xf numFmtId="0" fontId="27" fillId="0" borderId="0" xfId="0" applyFont="1"/>
    <xf numFmtId="1" fontId="30" fillId="0" borderId="14" xfId="0" applyNumberFormat="1" applyFont="1" applyBorder="1" applyAlignment="1">
      <alignment horizontal="center"/>
    </xf>
    <xf numFmtId="0" fontId="25" fillId="24" borderId="42" xfId="0" applyFont="1" applyFill="1" applyBorder="1" applyAlignment="1">
      <alignment horizontal="center"/>
    </xf>
    <xf numFmtId="165" fontId="22" fillId="23" borderId="14" xfId="0" applyNumberFormat="1" applyFont="1" applyFill="1" applyBorder="1" applyAlignment="1">
      <alignment horizontal="center" vertical="center"/>
    </xf>
    <xf numFmtId="0" fontId="29" fillId="23" borderId="43" xfId="0" applyFont="1" applyFill="1" applyBorder="1" applyAlignment="1">
      <alignment horizontal="center" vertical="center"/>
    </xf>
    <xf numFmtId="0" fontId="25" fillId="24" borderId="43" xfId="0" applyFont="1" applyFill="1" applyBorder="1" applyAlignment="1">
      <alignment horizontal="center"/>
    </xf>
    <xf numFmtId="0" fontId="29" fillId="27" borderId="43" xfId="0" applyFont="1" applyFill="1" applyBorder="1" applyAlignment="1">
      <alignment horizontal="center" vertical="center"/>
    </xf>
    <xf numFmtId="0" fontId="17" fillId="22" borderId="44" xfId="0" applyFont="1" applyFill="1" applyBorder="1" applyAlignment="1">
      <alignment horizontal="center" vertical="center"/>
    </xf>
    <xf numFmtId="165" fontId="31" fillId="0" borderId="45" xfId="0" applyNumberFormat="1" applyFont="1" applyBorder="1" applyAlignment="1">
      <alignment horizontal="center" vertical="center"/>
    </xf>
    <xf numFmtId="165" fontId="8" fillId="19" borderId="46" xfId="0" applyNumberFormat="1" applyFont="1" applyFill="1" applyBorder="1" applyAlignment="1">
      <alignment horizontal="center" vertical="center"/>
    </xf>
    <xf numFmtId="165" fontId="8" fillId="28" borderId="47" xfId="0" applyNumberFormat="1" applyFont="1" applyFill="1" applyBorder="1" applyAlignment="1">
      <alignment horizontal="center" vertical="center"/>
    </xf>
    <xf numFmtId="165" fontId="8" fillId="19" borderId="48" xfId="0" applyNumberFormat="1" applyFont="1" applyFill="1" applyBorder="1" applyAlignment="1">
      <alignment horizontal="center" vertical="center"/>
    </xf>
    <xf numFmtId="165" fontId="8" fillId="28" borderId="49" xfId="0" applyNumberFormat="1" applyFont="1" applyFill="1" applyBorder="1" applyAlignment="1">
      <alignment horizontal="center" vertical="center"/>
    </xf>
    <xf numFmtId="0" fontId="32" fillId="2" borderId="0" xfId="0" applyFont="1" applyFill="1" applyAlignment="1">
      <alignment horizontal="right" vertical="center"/>
    </xf>
    <xf numFmtId="9" fontId="39" fillId="2" borderId="0" xfId="1" applyFill="1" applyBorder="1" applyAlignment="1" applyProtection="1">
      <alignment horizontal="center" vertical="center"/>
    </xf>
    <xf numFmtId="0" fontId="22" fillId="27" borderId="0" xfId="0" applyFont="1" applyFill="1" applyAlignment="1">
      <alignment horizontal="right" vertical="center"/>
    </xf>
    <xf numFmtId="9" fontId="33" fillId="14" borderId="27" xfId="0" applyNumberFormat="1" applyFont="1" applyFill="1" applyBorder="1" applyAlignment="1">
      <alignment horizontal="center" vertical="center"/>
    </xf>
    <xf numFmtId="9" fontId="12" fillId="29" borderId="14" xfId="0" applyNumberFormat="1" applyFont="1" applyFill="1" applyBorder="1" applyAlignment="1">
      <alignment horizontal="center" vertical="center"/>
    </xf>
    <xf numFmtId="0" fontId="34" fillId="0" borderId="0" xfId="0" applyFont="1"/>
    <xf numFmtId="0" fontId="34" fillId="0" borderId="0" xfId="0" applyFont="1" applyAlignment="1">
      <alignment horizontal="left" vertical="top"/>
    </xf>
    <xf numFmtId="9" fontId="39" fillId="29" borderId="41" xfId="1" applyFill="1" applyBorder="1" applyAlignment="1" applyProtection="1">
      <alignment horizontal="right" vertical="center"/>
    </xf>
    <xf numFmtId="9" fontId="27" fillId="20" borderId="39" xfId="1" applyFont="1" applyFill="1" applyBorder="1" applyAlignment="1" applyProtection="1">
      <alignment horizontal="center" vertical="center"/>
    </xf>
    <xf numFmtId="9" fontId="39" fillId="14" borderId="50" xfId="1" applyFill="1" applyBorder="1" applyAlignment="1" applyProtection="1">
      <alignment horizontal="right" vertical="center"/>
    </xf>
    <xf numFmtId="9" fontId="39" fillId="2" borderId="50" xfId="1" applyFill="1" applyBorder="1" applyAlignment="1" applyProtection="1">
      <alignment horizontal="center" vertical="center"/>
    </xf>
    <xf numFmtId="1" fontId="27" fillId="0" borderId="0" xfId="1" applyNumberFormat="1" applyFont="1" applyBorder="1" applyAlignment="1" applyProtection="1">
      <alignment horizontal="center" vertical="center"/>
    </xf>
    <xf numFmtId="0" fontId="7" fillId="30" borderId="50" xfId="0" applyFont="1" applyFill="1" applyBorder="1" applyAlignment="1">
      <alignment horizontal="right" vertical="center"/>
    </xf>
    <xf numFmtId="9" fontId="26" fillId="0" borderId="27" xfId="0" applyNumberFormat="1" applyFont="1" applyBorder="1" applyAlignment="1">
      <alignment horizontal="center" vertical="center"/>
    </xf>
    <xf numFmtId="9" fontId="8" fillId="30" borderId="14" xfId="0" applyNumberFormat="1" applyFont="1" applyFill="1" applyBorder="1" applyAlignment="1">
      <alignment horizontal="center" vertical="center"/>
    </xf>
    <xf numFmtId="9" fontId="39" fillId="0" borderId="40" xfId="1" applyBorder="1" applyAlignment="1" applyProtection="1">
      <alignment horizontal="center" vertical="center"/>
    </xf>
    <xf numFmtId="1" fontId="27" fillId="2" borderId="39" xfId="1" applyNumberFormat="1" applyFont="1" applyFill="1" applyBorder="1" applyAlignment="1" applyProtection="1">
      <alignment horizontal="center" vertical="center"/>
    </xf>
    <xf numFmtId="164" fontId="28" fillId="0" borderId="14" xfId="1" applyNumberFormat="1" applyFont="1" applyBorder="1" applyAlignment="1" applyProtection="1">
      <alignment horizontal="center" vertical="center"/>
    </xf>
    <xf numFmtId="1" fontId="27" fillId="0" borderId="39" xfId="1" applyNumberFormat="1" applyFont="1" applyBorder="1" applyAlignment="1" applyProtection="1">
      <alignment horizontal="center" vertical="center"/>
    </xf>
    <xf numFmtId="20" fontId="28" fillId="0" borderId="14" xfId="1" applyNumberFormat="1" applyFont="1" applyBorder="1" applyAlignment="1" applyProtection="1">
      <alignment horizontal="center" vertical="center"/>
    </xf>
    <xf numFmtId="0" fontId="35" fillId="0" borderId="0" xfId="0" applyFont="1" applyAlignment="1">
      <alignment horizontal="center" vertical="center"/>
    </xf>
    <xf numFmtId="166" fontId="39" fillId="2" borderId="40" xfId="1" applyNumberFormat="1" applyFill="1" applyBorder="1" applyAlignment="1" applyProtection="1">
      <alignment horizontal="center" vertical="center"/>
    </xf>
    <xf numFmtId="166" fontId="28" fillId="14" borderId="14" xfId="1" applyNumberFormat="1" applyFont="1" applyFill="1" applyBorder="1" applyAlignment="1" applyProtection="1">
      <alignment horizontal="center" vertical="center"/>
    </xf>
    <xf numFmtId="9" fontId="28" fillId="0" borderId="14" xfId="1" applyFont="1" applyBorder="1" applyAlignment="1" applyProtection="1">
      <alignment horizontal="center" vertical="center"/>
    </xf>
    <xf numFmtId="1" fontId="36" fillId="0" borderId="52" xfId="1" applyNumberFormat="1" applyFont="1" applyBorder="1" applyAlignment="1" applyProtection="1">
      <alignment horizontal="center" vertical="center"/>
    </xf>
    <xf numFmtId="0" fontId="0" fillId="0" borderId="14" xfId="0" applyBorder="1"/>
    <xf numFmtId="0" fontId="22" fillId="21" borderId="53" xfId="0" applyFont="1" applyFill="1" applyBorder="1" applyAlignment="1">
      <alignment vertical="center"/>
    </xf>
    <xf numFmtId="0" fontId="15" fillId="21" borderId="54" xfId="0" applyFont="1" applyFill="1" applyBorder="1" applyAlignment="1">
      <alignment horizontal="center"/>
    </xf>
    <xf numFmtId="0" fontId="19" fillId="21" borderId="0" xfId="0" applyFont="1" applyFill="1" applyAlignment="1">
      <alignment horizontal="center" vertical="center"/>
    </xf>
    <xf numFmtId="165" fontId="17" fillId="21" borderId="55" xfId="1" applyNumberFormat="1" applyFont="1" applyFill="1" applyBorder="1" applyAlignment="1" applyProtection="1">
      <alignment horizontal="center" vertical="center"/>
    </xf>
    <xf numFmtId="0" fontId="34" fillId="17" borderId="14" xfId="0" applyFont="1" applyFill="1" applyBorder="1" applyAlignment="1">
      <alignment vertical="center"/>
    </xf>
    <xf numFmtId="165" fontId="17" fillId="21" borderId="14" xfId="0" applyNumberFormat="1" applyFont="1" applyFill="1" applyBorder="1" applyAlignment="1">
      <alignment horizontal="center" vertical="center"/>
    </xf>
    <xf numFmtId="0" fontId="19" fillId="0" borderId="14" xfId="0" applyFont="1" applyBorder="1" applyAlignment="1">
      <alignment horizontal="center" vertical="center"/>
    </xf>
    <xf numFmtId="165" fontId="13" fillId="17" borderId="14" xfId="0" applyNumberFormat="1" applyFont="1" applyFill="1" applyBorder="1" applyAlignment="1">
      <alignment horizontal="center" vertical="center"/>
    </xf>
    <xf numFmtId="17" fontId="13" fillId="0" borderId="14" xfId="0" applyNumberFormat="1" applyFont="1" applyBorder="1" applyAlignment="1">
      <alignment horizontal="left" vertical="center"/>
    </xf>
    <xf numFmtId="17" fontId="13" fillId="0" borderId="14" xfId="0" applyNumberFormat="1" applyFont="1" applyBorder="1" applyAlignment="1">
      <alignment horizontal="center" vertical="center"/>
    </xf>
    <xf numFmtId="17" fontId="19" fillId="0" borderId="14" xfId="0" applyNumberFormat="1" applyFont="1" applyBorder="1" applyAlignment="1">
      <alignment horizontal="center" vertical="center"/>
    </xf>
    <xf numFmtId="165" fontId="13" fillId="0" borderId="14" xfId="0" applyNumberFormat="1" applyFont="1" applyBorder="1" applyAlignment="1">
      <alignment horizontal="center" vertical="center"/>
    </xf>
    <xf numFmtId="0" fontId="1" fillId="0" borderId="14" xfId="0" applyFont="1" applyBorder="1" applyAlignment="1">
      <alignment horizontal="center" vertical="center"/>
    </xf>
    <xf numFmtId="0" fontId="8" fillId="19" borderId="14" xfId="0" applyFont="1" applyFill="1" applyBorder="1" applyAlignment="1">
      <alignment horizontal="right" vertical="center"/>
    </xf>
    <xf numFmtId="165" fontId="8" fillId="19" borderId="14" xfId="1" applyNumberFormat="1" applyFont="1" applyFill="1" applyBorder="1" applyAlignment="1" applyProtection="1">
      <alignment horizontal="center" vertical="center"/>
    </xf>
    <xf numFmtId="9" fontId="1" fillId="31" borderId="14" xfId="0" applyNumberFormat="1" applyFont="1" applyFill="1" applyBorder="1" applyAlignment="1">
      <alignment horizontal="center" vertical="center"/>
    </xf>
    <xf numFmtId="165" fontId="8" fillId="28" borderId="14" xfId="0" applyNumberFormat="1" applyFont="1" applyFill="1" applyBorder="1" applyAlignment="1">
      <alignment horizontal="center"/>
    </xf>
    <xf numFmtId="0" fontId="10" fillId="22" borderId="14" xfId="0" applyFont="1" applyFill="1" applyBorder="1" applyAlignment="1">
      <alignment horizontal="right" vertical="center"/>
    </xf>
    <xf numFmtId="165" fontId="10" fillId="22" borderId="14" xfId="1" applyNumberFormat="1" applyFont="1" applyFill="1" applyBorder="1" applyAlignment="1" applyProtection="1">
      <alignment horizontal="center" vertical="center"/>
    </xf>
    <xf numFmtId="165" fontId="8" fillId="14" borderId="14" xfId="0" applyNumberFormat="1" applyFont="1" applyFill="1" applyBorder="1" applyAlignment="1">
      <alignment horizontal="center"/>
    </xf>
    <xf numFmtId="9" fontId="39" fillId="0" borderId="14" xfId="1" applyBorder="1" applyAlignment="1" applyProtection="1">
      <alignment horizontal="right" vertical="center"/>
    </xf>
    <xf numFmtId="165" fontId="39" fillId="0" borderId="14" xfId="1" applyNumberFormat="1" applyBorder="1" applyAlignment="1" applyProtection="1">
      <alignment horizontal="center" vertical="center"/>
    </xf>
    <xf numFmtId="9" fontId="39" fillId="0" borderId="14" xfId="1" applyBorder="1" applyAlignment="1" applyProtection="1">
      <alignment horizontal="center"/>
    </xf>
    <xf numFmtId="0" fontId="8" fillId="0" borderId="14" xfId="0" applyFont="1" applyBorder="1" applyAlignment="1">
      <alignment horizontal="right"/>
    </xf>
    <xf numFmtId="0" fontId="26" fillId="0" borderId="14" xfId="0" applyFont="1" applyBorder="1" applyAlignment="1">
      <alignment horizontal="center" vertical="center"/>
    </xf>
    <xf numFmtId="9" fontId="8" fillId="0" borderId="14" xfId="0" applyNumberFormat="1" applyFont="1" applyBorder="1" applyAlignment="1">
      <alignment horizontal="center"/>
    </xf>
    <xf numFmtId="165" fontId="8" fillId="19" borderId="14" xfId="0" applyNumberFormat="1" applyFont="1" applyFill="1" applyBorder="1" applyAlignment="1">
      <alignment horizontal="center"/>
    </xf>
    <xf numFmtId="165" fontId="10" fillId="22" borderId="14" xfId="0" applyNumberFormat="1" applyFont="1" applyFill="1" applyBorder="1" applyAlignment="1">
      <alignment horizontal="center"/>
    </xf>
    <xf numFmtId="0" fontId="0" fillId="30" borderId="14" xfId="0" applyFill="1" applyBorder="1" applyAlignment="1">
      <alignment horizontal="right" vertical="center"/>
    </xf>
    <xf numFmtId="165" fontId="0" fillId="15" borderId="14" xfId="0" applyNumberFormat="1" applyFill="1" applyBorder="1" applyAlignment="1">
      <alignment horizontal="center"/>
    </xf>
    <xf numFmtId="165" fontId="13" fillId="0" borderId="14" xfId="0" applyNumberFormat="1" applyFont="1" applyBorder="1" applyAlignment="1">
      <alignment horizontal="center"/>
    </xf>
    <xf numFmtId="165" fontId="0" fillId="0" borderId="14" xfId="0" applyNumberFormat="1" applyBorder="1"/>
    <xf numFmtId="0" fontId="8" fillId="31" borderId="14" xfId="0" applyFont="1" applyFill="1" applyBorder="1" applyAlignment="1">
      <alignment horizontal="right"/>
    </xf>
    <xf numFmtId="165" fontId="8" fillId="31" borderId="14" xfId="0" applyNumberFormat="1" applyFont="1" applyFill="1" applyBorder="1" applyAlignment="1">
      <alignment horizontal="center"/>
    </xf>
    <xf numFmtId="165" fontId="8" fillId="0" borderId="14" xfId="0" applyNumberFormat="1" applyFont="1" applyBorder="1"/>
    <xf numFmtId="165" fontId="39" fillId="16" borderId="14" xfId="1" applyNumberFormat="1" applyFill="1" applyBorder="1" applyAlignment="1" applyProtection="1">
      <alignment horizontal="center" vertical="center"/>
    </xf>
    <xf numFmtId="0" fontId="0" fillId="15" borderId="14" xfId="0" applyFill="1" applyBorder="1" applyAlignment="1">
      <alignment horizontal="right"/>
    </xf>
    <xf numFmtId="9" fontId="0" fillId="15" borderId="14" xfId="0" applyNumberFormat="1" applyFill="1" applyBorder="1" applyAlignment="1">
      <alignment horizontal="center"/>
    </xf>
    <xf numFmtId="0" fontId="0" fillId="0" borderId="14" xfId="0" applyBorder="1" applyAlignment="1">
      <alignment horizontal="right"/>
    </xf>
    <xf numFmtId="0" fontId="0" fillId="0" borderId="14" xfId="0" applyBorder="1" applyAlignment="1">
      <alignment horizontal="center"/>
    </xf>
    <xf numFmtId="0" fontId="13" fillId="0" borderId="14" xfId="0" applyFont="1" applyBorder="1"/>
    <xf numFmtId="0" fontId="8" fillId="0" borderId="14" xfId="0" applyFont="1" applyBorder="1" applyAlignment="1">
      <alignment horizontal="center"/>
    </xf>
    <xf numFmtId="9" fontId="0" fillId="16" borderId="14" xfId="0" applyNumberFormat="1" applyFill="1" applyBorder="1" applyAlignment="1">
      <alignment horizontal="right"/>
    </xf>
    <xf numFmtId="9" fontId="39" fillId="30" borderId="14" xfId="1" applyFill="1" applyBorder="1" applyAlignment="1" applyProtection="1">
      <alignment horizontal="center"/>
    </xf>
    <xf numFmtId="9" fontId="39" fillId="14" borderId="14" xfId="1" applyFill="1" applyBorder="1" applyAlignment="1" applyProtection="1">
      <alignment horizontal="center"/>
    </xf>
    <xf numFmtId="0" fontId="0" fillId="16" borderId="14" xfId="0" applyFill="1" applyBorder="1" applyAlignment="1">
      <alignment horizontal="right"/>
    </xf>
    <xf numFmtId="0" fontId="28" fillId="0" borderId="14" xfId="0" applyFont="1" applyBorder="1" applyAlignment="1">
      <alignment horizontal="center" vertical="center"/>
    </xf>
    <xf numFmtId="17" fontId="0" fillId="16" borderId="14" xfId="0" applyNumberFormat="1" applyFill="1" applyBorder="1" applyAlignment="1">
      <alignment horizontal="right"/>
    </xf>
    <xf numFmtId="17" fontId="28" fillId="0" borderId="14" xfId="0" applyNumberFormat="1" applyFont="1" applyBorder="1" applyAlignment="1">
      <alignment horizontal="center" vertical="center"/>
    </xf>
    <xf numFmtId="165" fontId="1" fillId="0" borderId="14" xfId="0" applyNumberFormat="1" applyFont="1" applyBorder="1" applyAlignment="1">
      <alignment horizontal="center" vertical="center"/>
    </xf>
    <xf numFmtId="164" fontId="0" fillId="0" borderId="14" xfId="0" applyNumberFormat="1" applyBorder="1"/>
    <xf numFmtId="164" fontId="0" fillId="0" borderId="0" xfId="0" applyNumberFormat="1"/>
    <xf numFmtId="0" fontId="8" fillId="15" borderId="14" xfId="0" applyFont="1" applyFill="1" applyBorder="1"/>
    <xf numFmtId="164" fontId="28" fillId="15" borderId="14" xfId="1" applyNumberFormat="1" applyFont="1" applyFill="1" applyBorder="1" applyAlignment="1" applyProtection="1">
      <alignment horizontal="center" vertical="center"/>
    </xf>
    <xf numFmtId="0" fontId="5" fillId="22" borderId="34" xfId="0" applyFont="1" applyFill="1" applyBorder="1" applyAlignment="1">
      <alignment vertical="center"/>
    </xf>
    <xf numFmtId="0" fontId="15" fillId="22" borderId="35" xfId="0" applyFont="1" applyFill="1" applyBorder="1" applyAlignment="1">
      <alignment horizontal="center"/>
    </xf>
    <xf numFmtId="1" fontId="13" fillId="19" borderId="40" xfId="1" applyNumberFormat="1" applyFont="1" applyFill="1" applyBorder="1" applyAlignment="1" applyProtection="1">
      <alignment horizontal="center" vertical="center"/>
    </xf>
    <xf numFmtId="0" fontId="12" fillId="19" borderId="0" xfId="0" applyFont="1" applyFill="1" applyAlignment="1">
      <alignment vertical="center"/>
    </xf>
    <xf numFmtId="17" fontId="13" fillId="15" borderId="0" xfId="0" applyNumberFormat="1" applyFont="1" applyFill="1" applyAlignment="1">
      <alignment horizontal="center" vertical="center"/>
    </xf>
    <xf numFmtId="9" fontId="28" fillId="15" borderId="40" xfId="1" applyFont="1" applyFill="1" applyBorder="1" applyAlignment="1" applyProtection="1">
      <alignment horizontal="center" vertical="center"/>
    </xf>
    <xf numFmtId="17" fontId="13" fillId="0" borderId="0" xfId="0" applyNumberFormat="1" applyFont="1" applyAlignment="1">
      <alignment horizontal="left" vertical="center"/>
    </xf>
    <xf numFmtId="165" fontId="10" fillId="21" borderId="40" xfId="1" applyNumberFormat="1" applyFont="1" applyFill="1" applyBorder="1" applyAlignment="1" applyProtection="1">
      <alignment horizontal="center" vertical="center"/>
    </xf>
    <xf numFmtId="9" fontId="37" fillId="21" borderId="40" xfId="1" applyFont="1" applyFill="1" applyBorder="1" applyAlignment="1" applyProtection="1">
      <alignment horizontal="center" vertical="center"/>
    </xf>
    <xf numFmtId="165" fontId="37" fillId="21" borderId="40" xfId="1" applyNumberFormat="1" applyFont="1" applyFill="1" applyBorder="1" applyAlignment="1" applyProtection="1">
      <alignment horizontal="center" vertical="center"/>
    </xf>
    <xf numFmtId="0" fontId="17" fillId="22" borderId="0" xfId="0" applyFont="1" applyFill="1" applyAlignment="1">
      <alignment horizontal="right" vertical="center"/>
    </xf>
    <xf numFmtId="165" fontId="1" fillId="15" borderId="40" xfId="1" applyNumberFormat="1" applyFont="1" applyFill="1" applyBorder="1" applyAlignment="1" applyProtection="1">
      <alignment horizontal="center" vertical="center"/>
    </xf>
    <xf numFmtId="9" fontId="39" fillId="15" borderId="39" xfId="1" applyFill="1" applyBorder="1" applyAlignment="1" applyProtection="1">
      <alignment horizontal="right" vertical="center"/>
    </xf>
    <xf numFmtId="165" fontId="1" fillId="15" borderId="0" xfId="1" applyNumberFormat="1" applyFont="1" applyFill="1" applyBorder="1" applyAlignment="1" applyProtection="1">
      <alignment horizontal="center" vertical="center"/>
    </xf>
    <xf numFmtId="9" fontId="8" fillId="25" borderId="27" xfId="0" applyNumberFormat="1" applyFont="1" applyFill="1" applyBorder="1" applyAlignment="1">
      <alignment horizontal="center" vertical="center"/>
    </xf>
    <xf numFmtId="9" fontId="27" fillId="14" borderId="27" xfId="0" applyNumberFormat="1" applyFont="1" applyFill="1" applyBorder="1" applyAlignment="1">
      <alignment horizontal="center" vertical="center"/>
    </xf>
    <xf numFmtId="9" fontId="11" fillId="28" borderId="27" xfId="0" applyNumberFormat="1" applyFont="1" applyFill="1" applyBorder="1" applyAlignment="1">
      <alignment horizontal="center" vertical="center"/>
    </xf>
    <xf numFmtId="9" fontId="39" fillId="14" borderId="41" xfId="1" applyFill="1" applyBorder="1" applyAlignment="1" applyProtection="1">
      <alignment horizontal="right" vertical="center"/>
    </xf>
    <xf numFmtId="1" fontId="27" fillId="14" borderId="40" xfId="1" applyNumberFormat="1" applyFont="1" applyFill="1" applyBorder="1" applyAlignment="1" applyProtection="1">
      <alignment horizontal="center" vertical="center"/>
    </xf>
    <xf numFmtId="9" fontId="28" fillId="2" borderId="40" xfId="1" applyFont="1" applyFill="1" applyBorder="1" applyAlignment="1" applyProtection="1">
      <alignment horizontal="center" vertical="center"/>
    </xf>
    <xf numFmtId="1" fontId="27" fillId="0" borderId="0" xfId="0" applyNumberFormat="1" applyFont="1" applyAlignment="1">
      <alignment horizontal="center" vertical="center"/>
    </xf>
    <xf numFmtId="1" fontId="30" fillId="14" borderId="0" xfId="0" applyNumberFormat="1" applyFont="1" applyFill="1" applyAlignment="1">
      <alignment horizontal="center" vertical="center"/>
    </xf>
    <xf numFmtId="9" fontId="11" fillId="28" borderId="27" xfId="1" applyFont="1" applyFill="1" applyBorder="1" applyAlignment="1" applyProtection="1">
      <alignment horizontal="center" vertical="center"/>
    </xf>
    <xf numFmtId="0" fontId="10" fillId="27" borderId="0" xfId="0" applyFont="1" applyFill="1" applyAlignment="1">
      <alignment horizontal="right" vertical="center"/>
    </xf>
    <xf numFmtId="165" fontId="8" fillId="0" borderId="27" xfId="0" applyNumberFormat="1" applyFont="1" applyBorder="1" applyAlignment="1">
      <alignment horizontal="center" vertical="center"/>
    </xf>
    <xf numFmtId="9" fontId="8" fillId="29" borderId="27" xfId="0" applyNumberFormat="1" applyFont="1" applyFill="1" applyBorder="1" applyAlignment="1">
      <alignment horizontal="center" vertical="center"/>
    </xf>
    <xf numFmtId="9" fontId="8" fillId="30" borderId="27" xfId="0" applyNumberFormat="1" applyFont="1" applyFill="1" applyBorder="1" applyAlignment="1">
      <alignment horizontal="center" vertical="center"/>
    </xf>
    <xf numFmtId="164" fontId="28" fillId="15" borderId="0" xfId="1" applyNumberFormat="1" applyFont="1" applyFill="1" applyBorder="1" applyAlignment="1" applyProtection="1">
      <alignment horizontal="center" vertical="center"/>
    </xf>
    <xf numFmtId="166" fontId="28" fillId="2" borderId="40" xfId="1" applyNumberFormat="1" applyFont="1" applyFill="1" applyBorder="1" applyAlignment="1" applyProtection="1">
      <alignment horizontal="center" vertical="center"/>
    </xf>
    <xf numFmtId="1" fontId="36" fillId="0" borderId="40" xfId="1" applyNumberFormat="1" applyFont="1" applyBorder="1" applyAlignment="1" applyProtection="1">
      <alignment horizontal="center" vertical="center"/>
    </xf>
    <xf numFmtId="9" fontId="39" fillId="2" borderId="41" xfId="1" applyFill="1" applyBorder="1" applyAlignment="1" applyProtection="1">
      <alignment horizontal="right" vertical="center"/>
    </xf>
    <xf numFmtId="0" fontId="8" fillId="0" borderId="0" xfId="0" applyFont="1" applyAlignment="1">
      <alignment vertical="center"/>
    </xf>
    <xf numFmtId="9" fontId="1" fillId="15" borderId="27" xfId="0" applyNumberFormat="1" applyFont="1" applyFill="1" applyBorder="1" applyAlignment="1">
      <alignment horizontal="left" vertical="top" wrapText="1"/>
    </xf>
    <xf numFmtId="0" fontId="1" fillId="0" borderId="0" xfId="0" applyFont="1" applyAlignment="1">
      <alignment horizontal="right"/>
    </xf>
    <xf numFmtId="165" fontId="1" fillId="0" borderId="0" xfId="1" applyNumberFormat="1" applyFont="1" applyBorder="1" applyAlignment="1" applyProtection="1">
      <alignment horizontal="center" vertical="center"/>
    </xf>
    <xf numFmtId="0" fontId="38" fillId="21" borderId="0" xfId="0" applyFont="1" applyFill="1"/>
    <xf numFmtId="0" fontId="1" fillId="0" borderId="0" xfId="0" applyFont="1" applyAlignment="1">
      <alignment horizontal="center" vertical="center"/>
    </xf>
    <xf numFmtId="9" fontId="1" fillId="0" borderId="14" xfId="0" applyNumberFormat="1" applyFont="1" applyBorder="1" applyAlignment="1">
      <alignment horizontal="center" vertical="center"/>
    </xf>
    <xf numFmtId="165" fontId="39" fillId="17" borderId="14" xfId="1" applyNumberFormat="1" applyFill="1" applyBorder="1" applyAlignment="1" applyProtection="1">
      <alignment horizontal="center"/>
    </xf>
    <xf numFmtId="165" fontId="0" fillId="17" borderId="14" xfId="0" applyNumberFormat="1" applyFill="1" applyBorder="1" applyAlignment="1">
      <alignment horizontal="center"/>
    </xf>
    <xf numFmtId="0" fontId="0" fillId="0" borderId="0" xfId="0" applyAlignment="1">
      <alignment horizontal="center"/>
    </xf>
    <xf numFmtId="0" fontId="8" fillId="0" borderId="0" xfId="0" applyFont="1"/>
    <xf numFmtId="0" fontId="8" fillId="16" borderId="14" xfId="0" applyFont="1" applyFill="1" applyBorder="1"/>
    <xf numFmtId="165" fontId="8" fillId="16" borderId="14" xfId="0" applyNumberFormat="1" applyFont="1" applyFill="1" applyBorder="1" applyAlignment="1">
      <alignment horizontal="center"/>
    </xf>
    <xf numFmtId="0" fontId="28" fillId="2" borderId="40" xfId="1" applyNumberFormat="1" applyFont="1" applyFill="1" applyBorder="1" applyAlignment="1" applyProtection="1">
      <alignment horizontal="center" vertical="center"/>
    </xf>
    <xf numFmtId="1" fontId="28" fillId="2" borderId="40" xfId="1" applyNumberFormat="1" applyFont="1" applyFill="1" applyBorder="1" applyAlignment="1" applyProtection="1">
      <alignment horizontal="center" vertical="center"/>
    </xf>
    <xf numFmtId="45" fontId="28" fillId="2" borderId="40" xfId="1" applyNumberFormat="1" applyFont="1" applyFill="1" applyBorder="1" applyAlignment="1" applyProtection="1">
      <alignment horizontal="center" vertical="center"/>
    </xf>
    <xf numFmtId="9" fontId="28" fillId="2" borderId="40" xfId="0" applyNumberFormat="1" applyFont="1" applyFill="1" applyBorder="1" applyAlignment="1">
      <alignment horizontal="center" vertical="center"/>
    </xf>
    <xf numFmtId="9" fontId="28" fillId="2" borderId="56" xfId="0" applyNumberFormat="1" applyFont="1" applyFill="1" applyBorder="1" applyAlignment="1">
      <alignment horizontal="center" vertical="center"/>
    </xf>
    <xf numFmtId="9" fontId="28" fillId="33" borderId="40" xfId="1" applyFont="1" applyFill="1" applyBorder="1" applyAlignment="1" applyProtection="1">
      <alignment horizontal="center" vertical="center"/>
    </xf>
    <xf numFmtId="9" fontId="28" fillId="34" borderId="40" xfId="1" applyFont="1" applyFill="1" applyBorder="1" applyAlignment="1" applyProtection="1">
      <alignment horizontal="center" vertical="center"/>
    </xf>
    <xf numFmtId="0" fontId="3" fillId="3" borderId="1" xfId="2" applyFont="1" applyFill="1" applyBorder="1" applyAlignment="1">
      <alignment horizontal="center" vertical="center"/>
    </xf>
    <xf numFmtId="9" fontId="4" fillId="4" borderId="1" xfId="0" applyNumberFormat="1" applyFont="1" applyFill="1" applyBorder="1" applyAlignment="1">
      <alignment horizontal="center" vertical="center" wrapText="1"/>
    </xf>
    <xf numFmtId="9" fontId="5" fillId="5" borderId="1" xfId="0" applyNumberFormat="1" applyFont="1" applyFill="1" applyBorder="1" applyAlignment="1">
      <alignment horizontal="center" vertical="center" wrapText="1"/>
    </xf>
    <xf numFmtId="49" fontId="5" fillId="6" borderId="2" xfId="2" applyNumberFormat="1" applyFont="1" applyFill="1" applyBorder="1" applyAlignment="1">
      <alignment horizontal="left" vertical="center" wrapText="1" indent="1"/>
    </xf>
    <xf numFmtId="0" fontId="5" fillId="8" borderId="4" xfId="2" applyFont="1" applyFill="1" applyBorder="1" applyAlignment="1">
      <alignment horizontal="center" vertical="center" wrapText="1"/>
    </xf>
    <xf numFmtId="49" fontId="5" fillId="7" borderId="6" xfId="2" applyNumberFormat="1" applyFont="1" applyFill="1" applyBorder="1" applyAlignment="1">
      <alignment horizontal="center" vertical="center" wrapText="1"/>
    </xf>
    <xf numFmtId="164" fontId="0" fillId="0" borderId="7" xfId="0" applyNumberFormat="1" applyBorder="1" applyAlignment="1">
      <alignment horizontal="center"/>
    </xf>
    <xf numFmtId="0" fontId="7" fillId="9" borderId="1" xfId="2" applyFont="1" applyFill="1" applyBorder="1" applyAlignment="1">
      <alignment horizontal="center" vertical="center" wrapText="1"/>
    </xf>
    <xf numFmtId="0" fontId="7" fillId="10" borderId="1" xfId="2" applyFont="1" applyFill="1" applyBorder="1" applyAlignment="1">
      <alignment horizontal="center" vertical="center" wrapText="1"/>
    </xf>
    <xf numFmtId="0" fontId="7" fillId="11" borderId="1" xfId="2" applyFont="1" applyFill="1" applyBorder="1" applyAlignment="1">
      <alignment horizontal="center" vertical="center" wrapText="1"/>
    </xf>
    <xf numFmtId="0" fontId="7" fillId="12" borderId="1" xfId="2" applyFont="1" applyFill="1" applyBorder="1" applyAlignment="1">
      <alignment horizontal="center" vertical="center" wrapText="1"/>
    </xf>
    <xf numFmtId="0" fontId="7" fillId="13" borderId="1" xfId="2" applyFont="1" applyFill="1" applyBorder="1" applyAlignment="1">
      <alignment horizontal="center" vertical="center" wrapText="1"/>
    </xf>
    <xf numFmtId="9" fontId="0" fillId="0" borderId="14" xfId="0" applyNumberFormat="1" applyBorder="1" applyAlignment="1">
      <alignment horizontal="center"/>
    </xf>
    <xf numFmtId="0" fontId="8" fillId="30" borderId="51" xfId="0" applyFont="1" applyFill="1" applyBorder="1" applyAlignment="1">
      <alignment horizontal="right" vertical="center"/>
    </xf>
    <xf numFmtId="0" fontId="8" fillId="32" borderId="25" xfId="0" applyFont="1" applyFill="1" applyBorder="1" applyAlignment="1">
      <alignment horizontal="center" vertical="center"/>
    </xf>
  </cellXfs>
  <cellStyles count="3">
    <cellStyle name="Normal" xfId="0" builtinId="0"/>
    <cellStyle name="Normal 2" xfId="2" xr:uid="{00000000-0005-0000-0000-000006000000}"/>
    <cellStyle name="Per cent" xfId="1" builtinId="5"/>
  </cellStyles>
  <dxfs count="108">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FFFFFF"/>
      </font>
      <fill>
        <patternFill>
          <bgColor rgb="FFC00000"/>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DEEBF7"/>
      <rgbColor rgb="FF9C0006"/>
      <rgbColor rgb="FF008000"/>
      <rgbColor rgb="FF000080"/>
      <rgbColor rgb="FF548235"/>
      <rgbColor rgb="FF800080"/>
      <rgbColor rgb="FF008080"/>
      <rgbColor rgb="FFBFBFBF"/>
      <rgbColor rgb="FF808080"/>
      <rgbColor rgb="FF8DCED8"/>
      <rgbColor rgb="FF7030A0"/>
      <rgbColor rgb="FFFFF2CC"/>
      <rgbColor rgb="FFCAEDFB"/>
      <rgbColor rgb="FF660066"/>
      <rgbColor rgb="FFD9D9D9"/>
      <rgbColor rgb="FF0066CC"/>
      <rgbColor rgb="FFCEC6F1"/>
      <rgbColor rgb="FF000080"/>
      <rgbColor rgb="FFFF00FF"/>
      <rgbColor rgb="FFFBE2D5"/>
      <rgbColor rgb="FFEDEDED"/>
      <rgbColor rgb="FF800080"/>
      <rgbColor rgb="FFC00000"/>
      <rgbColor rgb="FF008080"/>
      <rgbColor rgb="FF0000FF"/>
      <rgbColor rgb="FF00B0F0"/>
      <rgbColor rgb="FFD9EFF2"/>
      <rgbColor rgb="FFE3F3D4"/>
      <rgbColor rgb="FFE2F0D9"/>
      <rgbColor rgb="FF9DC3E6"/>
      <rgbColor rgb="FFFFC7CE"/>
      <rgbColor rgb="FFF2CEEF"/>
      <rgbColor rgb="FFF8CBAD"/>
      <rgbColor rgb="FFF2F2F2"/>
      <rgbColor rgb="FFD6DCE5"/>
      <rgbColor rgb="FFA9D18E"/>
      <rgbColor rgb="FFC5E0B4"/>
      <rgbColor rgb="FFDAE3F3"/>
      <rgbColor rgb="FFED7D31"/>
      <rgbColor rgb="FF44546A"/>
      <rgbColor rgb="FF7F7F7F"/>
      <rgbColor rgb="FF003366"/>
      <rgbColor rgb="FF70AD47"/>
      <rgbColor rgb="FF003300"/>
      <rgbColor rgb="FF333300"/>
      <rgbColor rgb="FF993300"/>
      <rgbColor rgb="FF993366"/>
      <rgbColor rgb="FF333399"/>
      <rgbColor rgb="FF38572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33</xdr:col>
      <xdr:colOff>50760</xdr:colOff>
      <xdr:row>0</xdr:row>
      <xdr:rowOff>0</xdr:rowOff>
    </xdr:from>
    <xdr:to>
      <xdr:col>34</xdr:col>
      <xdr:colOff>1954800</xdr:colOff>
      <xdr:row>1</xdr:row>
      <xdr:rowOff>329040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xdr:blipFill>
      <xdr:spPr>
        <a:xfrm>
          <a:off x="48193200" y="0"/>
          <a:ext cx="2484360" cy="659160"/>
        </a:xfrm>
        <a:prstGeom prst="rect">
          <a:avLst/>
        </a:prstGeom>
        <a:ln w="0">
          <a:noFill/>
        </a:ln>
      </xdr:spPr>
    </xdr:pic>
    <xdr:clientData/>
  </xdr:twoCellAnchor>
  <xdr:twoCellAnchor editAs="oneCell">
    <xdr:from>
      <xdr:col>8</xdr:col>
      <xdr:colOff>0</xdr:colOff>
      <xdr:row>54</xdr:row>
      <xdr:rowOff>42120</xdr:rowOff>
    </xdr:from>
    <xdr:to>
      <xdr:col>8</xdr:col>
      <xdr:colOff>360</xdr:colOff>
      <xdr:row>54</xdr:row>
      <xdr:rowOff>42480</xdr:rowOff>
    </xdr:to>
    <xdr:pic>
      <xdr:nvPicPr>
        <xdr:cNvPr id="3" name="Ink 5">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a:stretch/>
      </xdr:blipFill>
      <xdr:spPr>
        <a:xfrm>
          <a:off x="117093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4" name="Ink 8">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2"/>
        <a:stretch/>
      </xdr:blipFill>
      <xdr:spPr>
        <a:xfrm>
          <a:off x="117093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5" name="Ink 8">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2"/>
        <a:stretch/>
      </xdr:blipFill>
      <xdr:spPr>
        <a:xfrm>
          <a:off x="117093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6" name="Ink 8">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2"/>
        <a:stretch/>
      </xdr:blipFill>
      <xdr:spPr>
        <a:xfrm>
          <a:off x="117093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7" name="Ink 8">
          <a:extLst>
            <a:ext uri="{FF2B5EF4-FFF2-40B4-BE49-F238E27FC236}">
              <a16:creationId xmlns:a16="http://schemas.microsoft.com/office/drawing/2014/main" id="{00000000-0008-0000-0200-000007000000}"/>
            </a:ext>
          </a:extLst>
        </xdr:cNvPr>
        <xdr:cNvPicPr/>
      </xdr:nvPicPr>
      <xdr:blipFill>
        <a:blip xmlns:r="http://schemas.openxmlformats.org/officeDocument/2006/relationships" r:embed="rId2"/>
        <a:stretch/>
      </xdr:blipFill>
      <xdr:spPr>
        <a:xfrm>
          <a:off x="117093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8" name="Ink 8">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2"/>
        <a:stretch/>
      </xdr:blipFill>
      <xdr:spPr>
        <a:xfrm>
          <a:off x="117093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9" name="Ink 8">
          <a:extLst>
            <a:ext uri="{FF2B5EF4-FFF2-40B4-BE49-F238E27FC236}">
              <a16:creationId xmlns:a16="http://schemas.microsoft.com/office/drawing/2014/main" id="{00000000-0008-0000-0200-000009000000}"/>
            </a:ext>
          </a:extLst>
        </xdr:cNvPr>
        <xdr:cNvPicPr/>
      </xdr:nvPicPr>
      <xdr:blipFill>
        <a:blip xmlns:r="http://schemas.openxmlformats.org/officeDocument/2006/relationships" r:embed="rId2"/>
        <a:stretch/>
      </xdr:blipFill>
      <xdr:spPr>
        <a:xfrm>
          <a:off x="11709360" y="12856320"/>
          <a:ext cx="360" cy="360"/>
        </a:xfrm>
        <a:prstGeom prst="rect">
          <a:avLst/>
        </a:prstGeom>
        <a:ln w="0">
          <a:noFill/>
        </a:ln>
      </xdr:spPr>
    </xdr:pic>
    <xdr:clientData/>
  </xdr:twoCellAnchor>
  <xdr:twoCellAnchor editAs="oneCell">
    <xdr:from>
      <xdr:col>9</xdr:col>
      <xdr:colOff>931320</xdr:colOff>
      <xdr:row>52</xdr:row>
      <xdr:rowOff>128160</xdr:rowOff>
    </xdr:from>
    <xdr:to>
      <xdr:col>9</xdr:col>
      <xdr:colOff>931680</xdr:colOff>
      <xdr:row>52</xdr:row>
      <xdr:rowOff>128520</xdr:rowOff>
    </xdr:to>
    <xdr:pic>
      <xdr:nvPicPr>
        <xdr:cNvPr id="10" name="Ink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3"/>
        <a:stretch/>
      </xdr:blipFill>
      <xdr:spPr>
        <a:xfrm>
          <a:off x="14097960" y="12535920"/>
          <a:ext cx="360" cy="360"/>
        </a:xfrm>
        <a:prstGeom prst="rect">
          <a:avLst/>
        </a:prstGeom>
        <a:ln w="0">
          <a:noFill/>
        </a:ln>
      </xdr:spPr>
    </xdr:pic>
    <xdr:clientData/>
  </xdr:twoCellAnchor>
  <xdr:twoCellAnchor editAs="oneCell">
    <xdr:from>
      <xdr:col>10</xdr:col>
      <xdr:colOff>640800</xdr:colOff>
      <xdr:row>52</xdr:row>
      <xdr:rowOff>119880</xdr:rowOff>
    </xdr:from>
    <xdr:to>
      <xdr:col>10</xdr:col>
      <xdr:colOff>641160</xdr:colOff>
      <xdr:row>52</xdr:row>
      <xdr:rowOff>120240</xdr:rowOff>
    </xdr:to>
    <xdr:pic>
      <xdr:nvPicPr>
        <xdr:cNvPr id="11" name="Ink 10">
          <a:extLst>
            <a:ext uri="{FF2B5EF4-FFF2-40B4-BE49-F238E27FC236}">
              <a16:creationId xmlns:a16="http://schemas.microsoft.com/office/drawing/2014/main" id="{00000000-0008-0000-0200-00000B000000}"/>
            </a:ext>
          </a:extLst>
        </xdr:cNvPr>
        <xdr:cNvPicPr/>
      </xdr:nvPicPr>
      <xdr:blipFill>
        <a:blip xmlns:r="http://schemas.openxmlformats.org/officeDocument/2006/relationships" r:embed="rId3"/>
        <a:stretch/>
      </xdr:blipFill>
      <xdr:spPr>
        <a:xfrm>
          <a:off x="15264720" y="12527640"/>
          <a:ext cx="360" cy="36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INTERNET/ACCESS/INTERNET%20ACCESS%2001%20JAN%202026.xlsx" TargetMode="External"/><Relationship Id="rId1" Type="http://schemas.openxmlformats.org/officeDocument/2006/relationships/externalLinkPath" Target="/Users/simonblair/Library/CloudStorage/Dropbox/ACXPA%20Quality%20Insights/REPORTS/2026/INTERNET/ACCESS/INTERNET%20ACCESS%2001%20JAN%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USSIE"/>
      <sheetName val="DODO"/>
      <sheetName val="iiNET"/>
      <sheetName val="OPTUS"/>
      <sheetName val="TELSTRA"/>
      <sheetName val="TPG"/>
    </sheetNames>
    <sheetDataSet>
      <sheetData sheetId="0"/>
      <sheetData sheetId="1"/>
      <sheetData sheetId="2">
        <row r="4">
          <cell r="D4">
            <v>0.53081349206349204</v>
          </cell>
          <cell r="E4">
            <v>0.90674603174603174</v>
          </cell>
          <cell r="F4">
            <v>0.89930555555555569</v>
          </cell>
          <cell r="G4">
            <v>0.7402777777777777</v>
          </cell>
          <cell r="H4">
            <v>0.73666666666666669</v>
          </cell>
          <cell r="I4">
            <v>0.90277777777777779</v>
          </cell>
        </row>
        <row r="70">
          <cell r="B70">
            <v>1.8917181069958849E-3</v>
          </cell>
          <cell r="D70">
            <v>4.409722222222222E-3</v>
          </cell>
          <cell r="E70">
            <v>1.9405864197530865E-3</v>
          </cell>
          <cell r="F70">
            <v>7.3688271604938277E-4</v>
          </cell>
          <cell r="G70">
            <v>3.109567901234568E-3</v>
          </cell>
          <cell r="H70">
            <v>8.4876543209876554E-4</v>
          </cell>
          <cell r="I70">
            <v>3.0478395061728399E-4</v>
          </cell>
        </row>
      </sheetData>
      <sheetData sheetId="3">
        <row r="4">
          <cell r="D4">
            <v>0.76910714285714277</v>
          </cell>
          <cell r="E4">
            <v>3.0416666666666647E-2</v>
          </cell>
          <cell r="F4">
            <v>0.7929166666666666</v>
          </cell>
        </row>
      </sheetData>
      <sheetData sheetId="4">
        <row r="4">
          <cell r="D4">
            <v>0.95833333333333337</v>
          </cell>
          <cell r="E4">
            <v>0.8035714285714286</v>
          </cell>
          <cell r="F4">
            <v>0.95833333333333337</v>
          </cell>
        </row>
      </sheetData>
      <sheetData sheetId="5">
        <row r="4">
          <cell r="D4">
            <v>0.95833333333333337</v>
          </cell>
          <cell r="E4">
            <v>0.8125</v>
          </cell>
          <cell r="F4">
            <v>0.92708333333333337</v>
          </cell>
        </row>
      </sheetData>
      <sheetData sheetId="6">
        <row r="4">
          <cell r="D4">
            <v>0.63750000000000007</v>
          </cell>
          <cell r="E4">
            <v>0.76041666666666663</v>
          </cell>
          <cell r="F4">
            <v>0.82291666666666663</v>
          </cell>
        </row>
      </sheetData>
      <sheetData sheetId="7">
        <row r="4">
          <cell r="D4">
            <v>0.74708333333333332</v>
          </cell>
          <cell r="E4">
            <v>0.74708333333333332</v>
          </cell>
          <cell r="F4">
            <v>0.71583333333333332</v>
          </cell>
        </row>
      </sheetData>
      <sheetData sheetId="8">
        <row r="4">
          <cell r="D4">
            <v>0.9</v>
          </cell>
          <cell r="E4">
            <v>0.90833333333333333</v>
          </cell>
          <cell r="F4">
            <v>0.9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tabSelected="1" topLeftCell="W1" zoomScaleNormal="100" workbookViewId="0"/>
  </sheetViews>
  <sheetFormatPr baseColWidth="10" defaultColWidth="11.1640625" defaultRowHeight="16" x14ac:dyDescent="0.2"/>
  <cols>
    <col min="1" max="1" width="32" style="3" customWidth="1"/>
    <col min="2" max="2" width="24" style="4" customWidth="1"/>
    <col min="3" max="3" width="21.1640625" style="5" customWidth="1"/>
    <col min="4" max="4" width="16.6640625" style="5" customWidth="1"/>
    <col min="5" max="26" width="16.83203125" style="6" customWidth="1"/>
    <col min="27" max="27" width="0.83203125" style="6" customWidth="1"/>
    <col min="28" max="28" width="18.33203125" style="6" customWidth="1"/>
    <col min="29" max="29" width="16.6640625" style="5" customWidth="1"/>
    <col min="30" max="30" width="16.5" style="5" customWidth="1"/>
    <col min="31" max="31" width="3.6640625" style="5" customWidth="1"/>
    <col min="32" max="32" width="16.6640625" style="5" customWidth="1"/>
    <col min="33" max="33" width="16.6640625" style="7" customWidth="1"/>
    <col min="34" max="38" width="16.6640625" style="5" customWidth="1"/>
    <col min="39" max="39" width="16.6640625" style="7" customWidth="1"/>
  </cols>
  <sheetData>
    <row r="1" spans="1:39" x14ac:dyDescent="0.2">
      <c r="A1" s="8"/>
      <c r="B1" s="9"/>
      <c r="C1" s="10"/>
      <c r="D1" s="11"/>
      <c r="E1" s="12"/>
      <c r="F1" s="12"/>
      <c r="G1" s="12"/>
      <c r="H1" s="12"/>
      <c r="I1" s="12"/>
      <c r="J1" s="12"/>
      <c r="K1" s="12"/>
      <c r="L1" s="12"/>
      <c r="M1" s="12"/>
      <c r="N1" s="12"/>
      <c r="O1" s="12"/>
      <c r="P1" s="12"/>
      <c r="Q1" s="12"/>
      <c r="R1" s="12"/>
      <c r="S1" s="12"/>
      <c r="T1" s="12"/>
      <c r="U1" s="12"/>
      <c r="V1" s="12"/>
      <c r="W1" s="12"/>
      <c r="X1" s="12"/>
      <c r="Y1" s="12"/>
      <c r="Z1" s="12"/>
      <c r="AA1" s="12"/>
      <c r="AB1" s="12"/>
      <c r="AC1" s="11"/>
      <c r="AD1" s="11"/>
      <c r="AE1" s="11"/>
      <c r="AF1" s="11"/>
      <c r="AG1" s="13"/>
      <c r="AH1" s="11"/>
      <c r="AI1" s="11"/>
      <c r="AJ1" s="11"/>
      <c r="AK1" s="11"/>
      <c r="AL1" s="11"/>
      <c r="AM1" s="13"/>
    </row>
    <row r="2" spans="1:39" ht="27" customHeight="1" x14ac:dyDescent="0.2">
      <c r="A2" s="287" t="s">
        <v>0</v>
      </c>
      <c r="B2" s="288" t="s">
        <v>1</v>
      </c>
      <c r="C2" s="289" t="s">
        <v>2</v>
      </c>
      <c r="D2" s="290" t="s">
        <v>3</v>
      </c>
      <c r="E2" s="290"/>
      <c r="F2" s="290"/>
      <c r="G2" s="290"/>
      <c r="H2" s="290"/>
      <c r="I2" s="290"/>
      <c r="J2" s="290"/>
      <c r="K2" s="290"/>
      <c r="L2" s="290"/>
      <c r="M2" s="290"/>
      <c r="N2" s="290"/>
      <c r="O2" s="290"/>
      <c r="P2" s="290"/>
      <c r="Q2" s="290"/>
      <c r="R2" s="290"/>
      <c r="S2" s="290"/>
      <c r="T2" s="290"/>
      <c r="U2" s="290"/>
      <c r="V2" s="290"/>
      <c r="W2" s="290"/>
      <c r="X2" s="290"/>
      <c r="Y2" s="290"/>
      <c r="Z2" s="290"/>
      <c r="AA2" s="14"/>
      <c r="AB2" s="291" t="s">
        <v>4</v>
      </c>
      <c r="AC2" s="291"/>
      <c r="AD2" s="291"/>
      <c r="AE2" s="15"/>
      <c r="AF2" s="292"/>
      <c r="AG2" s="292"/>
      <c r="AH2" s="292"/>
      <c r="AI2" s="292"/>
      <c r="AJ2" s="292"/>
      <c r="AK2" s="292"/>
      <c r="AL2" s="292"/>
      <c r="AM2" s="293"/>
    </row>
    <row r="3" spans="1:39" ht="27" customHeight="1" x14ac:dyDescent="0.2">
      <c r="A3" s="287"/>
      <c r="B3" s="288"/>
      <c r="C3" s="289"/>
      <c r="D3" s="294" t="s">
        <v>5</v>
      </c>
      <c r="E3" s="294"/>
      <c r="F3" s="294"/>
      <c r="G3" s="294"/>
      <c r="H3" s="294"/>
      <c r="I3" s="295" t="s">
        <v>6</v>
      </c>
      <c r="J3" s="295"/>
      <c r="K3" s="295"/>
      <c r="L3" s="295"/>
      <c r="M3" s="296" t="s">
        <v>7</v>
      </c>
      <c r="N3" s="296"/>
      <c r="O3" s="296"/>
      <c r="P3" s="296"/>
      <c r="Q3" s="296"/>
      <c r="R3" s="297" t="s">
        <v>8</v>
      </c>
      <c r="S3" s="297"/>
      <c r="T3" s="297"/>
      <c r="U3" s="297"/>
      <c r="V3" s="298" t="s">
        <v>9</v>
      </c>
      <c r="W3" s="298"/>
      <c r="X3" s="298"/>
      <c r="Y3" s="298"/>
      <c r="Z3" s="298"/>
      <c r="AA3" s="16"/>
      <c r="AB3" s="291"/>
      <c r="AC3" s="291"/>
      <c r="AD3" s="291"/>
      <c r="AE3" s="17"/>
      <c r="AF3" s="292"/>
      <c r="AG3" s="292"/>
      <c r="AH3" s="292"/>
      <c r="AI3" s="292"/>
      <c r="AJ3" s="292"/>
      <c r="AK3" s="292"/>
      <c r="AL3" s="292"/>
      <c r="AM3" s="293"/>
    </row>
    <row r="4" spans="1:39" ht="45" customHeight="1" x14ac:dyDescent="0.2">
      <c r="A4" s="287"/>
      <c r="B4" s="288"/>
      <c r="C4" s="289"/>
      <c r="D4" s="18" t="s">
        <v>10</v>
      </c>
      <c r="E4" s="19" t="s">
        <v>11</v>
      </c>
      <c r="F4" s="19" t="s">
        <v>12</v>
      </c>
      <c r="G4" s="19" t="s">
        <v>13</v>
      </c>
      <c r="H4" s="19" t="s">
        <v>14</v>
      </c>
      <c r="I4" s="20" t="s">
        <v>15</v>
      </c>
      <c r="J4" s="21" t="s">
        <v>16</v>
      </c>
      <c r="K4" s="22" t="s">
        <v>17</v>
      </c>
      <c r="L4" s="23" t="s">
        <v>18</v>
      </c>
      <c r="M4" s="24" t="s">
        <v>19</v>
      </c>
      <c r="N4" s="25" t="s">
        <v>20</v>
      </c>
      <c r="O4" s="25" t="s">
        <v>21</v>
      </c>
      <c r="P4" s="25" t="s">
        <v>22</v>
      </c>
      <c r="Q4" s="26" t="s">
        <v>23</v>
      </c>
      <c r="R4" s="27" t="s">
        <v>24</v>
      </c>
      <c r="S4" s="28" t="s">
        <v>25</v>
      </c>
      <c r="T4" s="29" t="s">
        <v>26</v>
      </c>
      <c r="U4" s="29" t="s">
        <v>27</v>
      </c>
      <c r="V4" s="30" t="s">
        <v>28</v>
      </c>
      <c r="W4" s="31" t="s">
        <v>29</v>
      </c>
      <c r="X4" s="32" t="s">
        <v>30</v>
      </c>
      <c r="Y4" s="32" t="s">
        <v>31</v>
      </c>
      <c r="Z4" s="33" t="s">
        <v>32</v>
      </c>
      <c r="AA4" s="34"/>
      <c r="AB4" s="35" t="s">
        <v>33</v>
      </c>
      <c r="AC4" s="35" t="s">
        <v>34</v>
      </c>
      <c r="AD4" s="35" t="s">
        <v>35</v>
      </c>
      <c r="AE4" s="36"/>
      <c r="AF4" s="37" t="s">
        <v>36</v>
      </c>
      <c r="AG4" s="38" t="s">
        <v>37</v>
      </c>
      <c r="AH4" s="39" t="s">
        <v>38</v>
      </c>
      <c r="AI4" s="39" t="s">
        <v>39</v>
      </c>
      <c r="AJ4" s="39" t="s">
        <v>40</v>
      </c>
      <c r="AK4" s="39" t="s">
        <v>41</v>
      </c>
      <c r="AL4" s="40" t="s">
        <v>42</v>
      </c>
      <c r="AM4" s="41" t="s">
        <v>43</v>
      </c>
    </row>
    <row r="5" spans="1:39" ht="24" x14ac:dyDescent="0.2">
      <c r="A5" s="42" t="str">
        <f>OVERALL!D$1</f>
        <v>AUSSIE BROADBAND</v>
      </c>
      <c r="B5" s="43">
        <f>OVERALL!D3</f>
        <v>0.54778571428571432</v>
      </c>
      <c r="C5" s="44">
        <f>OVERALL!D$4</f>
        <v>0.69791666666666674</v>
      </c>
      <c r="D5" s="45">
        <f>OVERALL!D$6</f>
        <v>0.5</v>
      </c>
      <c r="E5" s="46">
        <f>OVERALL!D$7</f>
        <v>1</v>
      </c>
      <c r="F5" s="47">
        <f>OVERALL!D$8</f>
        <v>0</v>
      </c>
      <c r="G5" s="48">
        <f>OVERALL!D$9</f>
        <v>0.5</v>
      </c>
      <c r="H5" s="49">
        <f>OVERALL!D$10</f>
        <v>0.5</v>
      </c>
      <c r="I5" s="50">
        <f>OVERALL!D$12</f>
        <v>0.83333333333333337</v>
      </c>
      <c r="J5" s="48">
        <f>OVERALL!D$13</f>
        <v>0.5</v>
      </c>
      <c r="K5" s="51">
        <f>OVERALL!D$14</f>
        <v>1</v>
      </c>
      <c r="L5" s="52">
        <f>OVERALL!D$15</f>
        <v>1</v>
      </c>
      <c r="M5" s="53">
        <f>OVERALL!D$17</f>
        <v>0.625</v>
      </c>
      <c r="N5" s="48">
        <f>OVERALL!D$18</f>
        <v>1</v>
      </c>
      <c r="O5" s="51">
        <f>OVERALL!D$19</f>
        <v>0</v>
      </c>
      <c r="P5" s="51">
        <f>OVERALL!D$20</f>
        <v>0.5</v>
      </c>
      <c r="Q5" s="52">
        <f>OVERALL!D$21</f>
        <v>1</v>
      </c>
      <c r="R5" s="54">
        <f>OVERALL!D$23</f>
        <v>0.66666666666666663</v>
      </c>
      <c r="S5" s="55">
        <f>OVERALL!D$24</f>
        <v>0</v>
      </c>
      <c r="T5" s="49">
        <f>OVERALL!D$25</f>
        <v>1</v>
      </c>
      <c r="U5" s="49">
        <f>OVERALL!D$26</f>
        <v>1</v>
      </c>
      <c r="V5" s="56">
        <f>OVERALL!D$28</f>
        <v>0.875</v>
      </c>
      <c r="W5" s="55">
        <f>OVERALL!D$29</f>
        <v>1</v>
      </c>
      <c r="X5" s="49">
        <f>OVERALL!D$30</f>
        <v>1</v>
      </c>
      <c r="Y5" s="49">
        <f>OVERALL!D$31</f>
        <v>1</v>
      </c>
      <c r="Z5" s="49">
        <f>OVERALL!D$32</f>
        <v>0.5</v>
      </c>
      <c r="AA5" s="57"/>
      <c r="AB5" s="51">
        <f>OVERALL!D$34</f>
        <v>0</v>
      </c>
      <c r="AC5" s="51">
        <f>OVERALL!$D$35</f>
        <v>0</v>
      </c>
      <c r="AD5" s="51">
        <f>OVERALL!$D$36</f>
        <v>0</v>
      </c>
      <c r="AE5" s="58"/>
      <c r="AF5" s="59">
        <f>OVERALL!D$39</f>
        <v>0.66666666666666663</v>
      </c>
      <c r="AG5" s="60">
        <f>OVERALL!D$40</f>
        <v>4.658564814814815E-3</v>
      </c>
      <c r="AH5" s="61">
        <f>OVERALL!D$41</f>
        <v>6.5</v>
      </c>
      <c r="AI5" s="51">
        <f>OVERALL!D$42</f>
        <v>1</v>
      </c>
      <c r="AJ5" s="51">
        <f>OVERALL!D$43</f>
        <v>1</v>
      </c>
      <c r="AK5" s="51">
        <f>OVERALL!D$44</f>
        <v>1</v>
      </c>
      <c r="AL5" s="51">
        <f>OVERALL!D$45</f>
        <v>0</v>
      </c>
      <c r="AM5" s="60">
        <f>OVERALL!D71</f>
        <v>9.0682870370370379E-3</v>
      </c>
    </row>
    <row r="6" spans="1:39" ht="24" x14ac:dyDescent="0.2">
      <c r="A6" s="42" t="str">
        <f>OVERALL!E$1</f>
        <v>DODO INTERNET</v>
      </c>
      <c r="B6" s="43">
        <f>OVERALL!E3</f>
        <v>0.6560515873015873</v>
      </c>
      <c r="C6" s="62">
        <f>OVERALL!E$4</f>
        <v>0.54861111111111116</v>
      </c>
      <c r="D6" s="45">
        <f>OVERALL!E$6</f>
        <v>0.49999999999999994</v>
      </c>
      <c r="E6" s="63">
        <f>OVERALL!E$7</f>
        <v>0.66666666666666663</v>
      </c>
      <c r="F6" s="64">
        <f>OVERALL!E$8</f>
        <v>0.33333333333333331</v>
      </c>
      <c r="G6" s="65">
        <f>OVERALL!E$9</f>
        <v>0.66666666666666663</v>
      </c>
      <c r="H6" s="66">
        <f>OVERALL!E$10</f>
        <v>0.33333333333333331</v>
      </c>
      <c r="I6" s="50">
        <f>OVERALL!E$12</f>
        <v>0.55555555555555547</v>
      </c>
      <c r="J6" s="65">
        <f>OVERALL!E$13</f>
        <v>0</v>
      </c>
      <c r="K6" s="67">
        <f>OVERALL!E$14</f>
        <v>1</v>
      </c>
      <c r="L6" s="68">
        <f>OVERALL!E$15</f>
        <v>0.66666666666666663</v>
      </c>
      <c r="M6" s="53">
        <f>OVERALL!E$17</f>
        <v>0.75</v>
      </c>
      <c r="N6" s="65">
        <f>OVERALL!E$18</f>
        <v>1</v>
      </c>
      <c r="O6" s="67">
        <f>OVERALL!E$19</f>
        <v>0</v>
      </c>
      <c r="P6" s="67">
        <f>OVERALL!E$20</f>
        <v>1</v>
      </c>
      <c r="Q6" s="68">
        <f>OVERALL!E$21</f>
        <v>1</v>
      </c>
      <c r="R6" s="54">
        <f>OVERALL!E$23</f>
        <v>0.33333333333333331</v>
      </c>
      <c r="S6" s="69">
        <f>OVERALL!E$24</f>
        <v>0.33333333333333331</v>
      </c>
      <c r="T6" s="66">
        <f>OVERALL!E$25</f>
        <v>0</v>
      </c>
      <c r="U6" s="66">
        <f>OVERALL!E$26</f>
        <v>0.66666666666666663</v>
      </c>
      <c r="V6" s="56">
        <f>OVERALL!E$28</f>
        <v>0.5</v>
      </c>
      <c r="W6" s="69">
        <f>OVERALL!E$29</f>
        <v>0</v>
      </c>
      <c r="X6" s="66">
        <f>OVERALL!E$30</f>
        <v>0</v>
      </c>
      <c r="Y6" s="66">
        <f>OVERALL!E$31</f>
        <v>1</v>
      </c>
      <c r="Z6" s="66">
        <f>OVERALL!E$32</f>
        <v>1</v>
      </c>
      <c r="AA6" s="57"/>
      <c r="AB6" s="67">
        <f>OVERALL!E$34</f>
        <v>0</v>
      </c>
      <c r="AC6" s="67">
        <f>OVERALL!$J$35</f>
        <v>0</v>
      </c>
      <c r="AD6" s="67">
        <f>OVERALL!$J$36</f>
        <v>0</v>
      </c>
      <c r="AE6" s="58"/>
      <c r="AF6" s="70">
        <f>OVERALL!E$39</f>
        <v>1</v>
      </c>
      <c r="AG6" s="71">
        <f>OVERALL!E$40</f>
        <v>3.6381172839506167E-3</v>
      </c>
      <c r="AH6" s="72">
        <f>OVERALL!E$41</f>
        <v>5</v>
      </c>
      <c r="AI6" s="67">
        <f>OVERALL!E$42</f>
        <v>1</v>
      </c>
      <c r="AJ6" s="67">
        <f>OVERALL!E$43</f>
        <v>1</v>
      </c>
      <c r="AK6" s="67">
        <f>OVERALL!E$44</f>
        <v>1</v>
      </c>
      <c r="AL6" s="67">
        <f>OVERALL!E$45</f>
        <v>0</v>
      </c>
      <c r="AM6" s="71">
        <f>OVERALL!E71</f>
        <v>5.5787037037037029E-3</v>
      </c>
    </row>
    <row r="7" spans="1:39" ht="24" x14ac:dyDescent="0.2">
      <c r="A7" s="42" t="str">
        <f>OVERALL!F$1</f>
        <v>iiNET</v>
      </c>
      <c r="B7" s="43">
        <f>OVERALL!F3</f>
        <v>0.64749999999999996</v>
      </c>
      <c r="C7" s="44">
        <f>OVERALL!F$4</f>
        <v>0.5395833333333333</v>
      </c>
      <c r="D7" s="45">
        <f>OVERALL!F$6</f>
        <v>0.5</v>
      </c>
      <c r="E7" s="46">
        <f>OVERALL!F$7</f>
        <v>1</v>
      </c>
      <c r="F7" s="47">
        <f>OVERALL!F$8</f>
        <v>0</v>
      </c>
      <c r="G7" s="48">
        <f>OVERALL!F$9</f>
        <v>1</v>
      </c>
      <c r="H7" s="49">
        <f>OVERALL!F$10</f>
        <v>0</v>
      </c>
      <c r="I7" s="50">
        <f>OVERALL!F$12</f>
        <v>0.66666666666666663</v>
      </c>
      <c r="J7" s="48">
        <f>OVERALL!F$13</f>
        <v>0</v>
      </c>
      <c r="K7" s="51">
        <f>OVERALL!F$14</f>
        <v>1</v>
      </c>
      <c r="L7" s="52">
        <f>OVERALL!F$15</f>
        <v>1</v>
      </c>
      <c r="M7" s="53">
        <f>OVERALL!F$17</f>
        <v>0.625</v>
      </c>
      <c r="N7" s="48">
        <f>OVERALL!F$18</f>
        <v>0.5</v>
      </c>
      <c r="O7" s="51">
        <f>OVERALL!F$19</f>
        <v>0</v>
      </c>
      <c r="P7" s="51">
        <f>OVERALL!F$20</f>
        <v>1</v>
      </c>
      <c r="Q7" s="52">
        <f>OVERALL!F$21</f>
        <v>1</v>
      </c>
      <c r="R7" s="54">
        <f>OVERALL!F$23</f>
        <v>0.66666666666666663</v>
      </c>
      <c r="S7" s="55">
        <f>OVERALL!F$24</f>
        <v>1</v>
      </c>
      <c r="T7" s="49">
        <f>OVERALL!F$25</f>
        <v>0.5</v>
      </c>
      <c r="U7" s="49">
        <f>OVERALL!F$26</f>
        <v>0.5</v>
      </c>
      <c r="V7" s="56">
        <f>OVERALL!F$28</f>
        <v>0.25</v>
      </c>
      <c r="W7" s="55">
        <f>OVERALL!F$29</f>
        <v>0.5</v>
      </c>
      <c r="X7" s="49">
        <f>OVERALL!F$30</f>
        <v>0</v>
      </c>
      <c r="Y7" s="49">
        <f>OVERALL!F$31</f>
        <v>0</v>
      </c>
      <c r="Z7" s="49">
        <f>OVERALL!F$32</f>
        <v>0.5</v>
      </c>
      <c r="AA7" s="57"/>
      <c r="AB7" s="51">
        <f>OVERALL!F$34</f>
        <v>0</v>
      </c>
      <c r="AC7" s="51">
        <f>OVERALL!$E$35</f>
        <v>0</v>
      </c>
      <c r="AD7" s="51">
        <f>OVERALL!$E$36</f>
        <v>0</v>
      </c>
      <c r="AE7" s="58"/>
      <c r="AF7" s="59">
        <f>OVERALL!F$39</f>
        <v>1</v>
      </c>
      <c r="AG7" s="60">
        <f>OVERALL!F$40</f>
        <v>6.4467592592592545E-3</v>
      </c>
      <c r="AH7" s="61">
        <f>OVERALL!F$41</f>
        <v>5</v>
      </c>
      <c r="AI7" s="51">
        <f>OVERALL!F$42</f>
        <v>1</v>
      </c>
      <c r="AJ7" s="51">
        <f>OVERALL!F$43</f>
        <v>1</v>
      </c>
      <c r="AK7" s="51">
        <f>OVERALL!F$44</f>
        <v>1</v>
      </c>
      <c r="AL7" s="51">
        <f>OVERALL!F$45</f>
        <v>0</v>
      </c>
      <c r="AM7" s="60">
        <f>OVERALL!F71</f>
        <v>7.183641975308637E-3</v>
      </c>
    </row>
    <row r="8" spans="1:39" ht="24" x14ac:dyDescent="0.2">
      <c r="A8" s="42" t="str">
        <f>OVERALL!G$1</f>
        <v>OPTUS INTERNET</v>
      </c>
      <c r="B8" s="43">
        <f>OVERALL!G3</f>
        <v>0.7072222222222222</v>
      </c>
      <c r="C8" s="62">
        <f>OVERALL!G$4</f>
        <v>0.69305555555555554</v>
      </c>
      <c r="D8" s="45">
        <f>OVERALL!G$6</f>
        <v>0.58333333333333326</v>
      </c>
      <c r="E8" s="63">
        <f>OVERALL!G$7</f>
        <v>1</v>
      </c>
      <c r="F8" s="64">
        <f>OVERALL!G$8</f>
        <v>0.66666666666666663</v>
      </c>
      <c r="G8" s="65">
        <f>OVERALL!G$9</f>
        <v>0.33333333333333331</v>
      </c>
      <c r="H8" s="66">
        <f>OVERALL!G$10</f>
        <v>0.33333333333333331</v>
      </c>
      <c r="I8" s="50">
        <f>OVERALL!G$12</f>
        <v>0.77777777777777768</v>
      </c>
      <c r="J8" s="65">
        <f>OVERALL!G$13</f>
        <v>0.33333333333333331</v>
      </c>
      <c r="K8" s="67">
        <f>OVERALL!G$14</f>
        <v>1</v>
      </c>
      <c r="L8" s="68">
        <f>OVERALL!G$15</f>
        <v>1</v>
      </c>
      <c r="M8" s="53">
        <f>OVERALL!G$17</f>
        <v>0.70833333333333326</v>
      </c>
      <c r="N8" s="65">
        <f>OVERALL!G$18</f>
        <v>0.66666666666666663</v>
      </c>
      <c r="O8" s="67">
        <f>OVERALL!G$19</f>
        <v>0.66666666666666663</v>
      </c>
      <c r="P8" s="67">
        <f>OVERALL!G$20</f>
        <v>0.5</v>
      </c>
      <c r="Q8" s="68">
        <f>OVERALL!G$21</f>
        <v>1</v>
      </c>
      <c r="R8" s="54">
        <f>OVERALL!G$23</f>
        <v>0.77777777777777768</v>
      </c>
      <c r="S8" s="69">
        <f>OVERALL!G$24</f>
        <v>0.33333333333333331</v>
      </c>
      <c r="T8" s="66">
        <f>OVERALL!G$25</f>
        <v>1</v>
      </c>
      <c r="U8" s="66">
        <f>OVERALL!G$26</f>
        <v>1</v>
      </c>
      <c r="V8" s="56">
        <f>OVERALL!G$28</f>
        <v>0.58333333333333326</v>
      </c>
      <c r="W8" s="69">
        <f>OVERALL!G$29</f>
        <v>0.66666666666666663</v>
      </c>
      <c r="X8" s="66">
        <f>OVERALL!G$30</f>
        <v>0.33333333333333331</v>
      </c>
      <c r="Y8" s="66">
        <f>OVERALL!G$31</f>
        <v>0.66666666666666663</v>
      </c>
      <c r="Z8" s="66">
        <f>OVERALL!G$32</f>
        <v>0.66666666666666663</v>
      </c>
      <c r="AA8" s="57"/>
      <c r="AB8" s="67">
        <f>OVERALL!G$34</f>
        <v>0</v>
      </c>
      <c r="AC8" s="67">
        <f>OVERALL!$F$35</f>
        <v>0</v>
      </c>
      <c r="AD8" s="67">
        <f>OVERALL!$F$36</f>
        <v>0</v>
      </c>
      <c r="AE8" s="58"/>
      <c r="AF8" s="70">
        <f>OVERALL!G$39</f>
        <v>1</v>
      </c>
      <c r="AG8" s="71">
        <f>OVERALL!G$40</f>
        <v>5.2507716049382709E-3</v>
      </c>
      <c r="AH8" s="72">
        <f>OVERALL!G$41</f>
        <v>7.333333333333333</v>
      </c>
      <c r="AI8" s="67">
        <f>OVERALL!G$42</f>
        <v>1</v>
      </c>
      <c r="AJ8" s="67">
        <f>OVERALL!G$43</f>
        <v>1</v>
      </c>
      <c r="AK8" s="67">
        <f>OVERALL!G$44</f>
        <v>1</v>
      </c>
      <c r="AL8" s="67">
        <f>OVERALL!G$45</f>
        <v>0.33333333333333331</v>
      </c>
      <c r="AM8" s="71">
        <f>OVERALL!G71</f>
        <v>8.3603395061728394E-3</v>
      </c>
    </row>
    <row r="9" spans="1:39" ht="24" x14ac:dyDescent="0.2">
      <c r="A9" s="42" t="str">
        <f>OVERALL!H$1</f>
        <v>TELSTRA INTERNET</v>
      </c>
      <c r="B9" s="43">
        <f>OVERALL!H3</f>
        <v>0.7411388888888889</v>
      </c>
      <c r="C9" s="44">
        <f>OVERALL!H$4</f>
        <v>0.74305555555555569</v>
      </c>
      <c r="D9" s="45">
        <f>OVERALL!H$6</f>
        <v>0.58333333333333326</v>
      </c>
      <c r="E9" s="46">
        <f>OVERALL!H$7</f>
        <v>1</v>
      </c>
      <c r="F9" s="47">
        <f>OVERALL!H$8</f>
        <v>0.66666666666666663</v>
      </c>
      <c r="G9" s="48">
        <f>OVERALL!H$9</f>
        <v>0.33333333333333331</v>
      </c>
      <c r="H9" s="49">
        <f>OVERALL!H$10</f>
        <v>0.33333333333333331</v>
      </c>
      <c r="I9" s="50">
        <f>OVERALL!H$12</f>
        <v>0.77777777777777779</v>
      </c>
      <c r="J9" s="48">
        <f>OVERALL!H$13</f>
        <v>1</v>
      </c>
      <c r="K9" s="51">
        <f>OVERALL!H$14</f>
        <v>1</v>
      </c>
      <c r="L9" s="52">
        <f>OVERALL!H$15</f>
        <v>0.33333333333333331</v>
      </c>
      <c r="M9" s="53">
        <f>OVERALL!H$17</f>
        <v>0.75</v>
      </c>
      <c r="N9" s="48">
        <f>OVERALL!H$18</f>
        <v>0.66666666666666663</v>
      </c>
      <c r="O9" s="51">
        <f>OVERALL!H$19</f>
        <v>0.33333333333333331</v>
      </c>
      <c r="P9" s="51">
        <f>OVERALL!H$20</f>
        <v>1</v>
      </c>
      <c r="Q9" s="52">
        <f>OVERALL!H$21</f>
        <v>1</v>
      </c>
      <c r="R9" s="54">
        <f>OVERALL!H$23</f>
        <v>0.88888888888888884</v>
      </c>
      <c r="S9" s="55">
        <f>OVERALL!H$24</f>
        <v>0.66666666666666663</v>
      </c>
      <c r="T9" s="49">
        <f>OVERALL!H$25</f>
        <v>1</v>
      </c>
      <c r="U9" s="49">
        <f>OVERALL!H$26</f>
        <v>1</v>
      </c>
      <c r="V9" s="56">
        <f>OVERALL!H$28</f>
        <v>0.75</v>
      </c>
      <c r="W9" s="55">
        <f>OVERALL!H$29</f>
        <v>1</v>
      </c>
      <c r="X9" s="49">
        <f>OVERALL!H$30</f>
        <v>1</v>
      </c>
      <c r="Y9" s="49">
        <f>OVERALL!H$31</f>
        <v>0.33333333333333331</v>
      </c>
      <c r="Z9" s="49">
        <f>OVERALL!H$32</f>
        <v>0.66666666666666663</v>
      </c>
      <c r="AA9" s="57"/>
      <c r="AB9" s="51">
        <f>OVERALL!H$34</f>
        <v>0</v>
      </c>
      <c r="AC9" s="51">
        <f>OVERALL!$K$35</f>
        <v>0</v>
      </c>
      <c r="AD9" s="51">
        <f>OVERALL!$K$36</f>
        <v>0</v>
      </c>
      <c r="AE9" s="58"/>
      <c r="AF9" s="59">
        <f>OVERALL!H$39</f>
        <v>1</v>
      </c>
      <c r="AG9" s="60">
        <f>OVERALL!H$40</f>
        <v>6.7631172839506164E-3</v>
      </c>
      <c r="AH9" s="61">
        <f>OVERALL!H$41</f>
        <v>7</v>
      </c>
      <c r="AI9" s="51">
        <f>OVERALL!H$42</f>
        <v>1</v>
      </c>
      <c r="AJ9" s="51">
        <f>OVERALL!H$43</f>
        <v>1</v>
      </c>
      <c r="AK9" s="51">
        <f>OVERALL!H$44</f>
        <v>1</v>
      </c>
      <c r="AL9" s="51">
        <f>OVERALL!H$45</f>
        <v>0</v>
      </c>
      <c r="AM9" s="60">
        <f>OVERALL!H71</f>
        <v>7.6118827160493816E-3</v>
      </c>
    </row>
    <row r="10" spans="1:39" ht="24" x14ac:dyDescent="0.2">
      <c r="A10" s="42" t="str">
        <f>OVERALL!I$1</f>
        <v>TPG INTERNET</v>
      </c>
      <c r="B10" s="43">
        <f>OVERALL!I3</f>
        <v>0.66166666666666663</v>
      </c>
      <c r="C10" s="62">
        <f>OVERALL!I$4</f>
        <v>0.55833333333333324</v>
      </c>
      <c r="D10" s="45">
        <f>OVERALL!I$6</f>
        <v>0.75</v>
      </c>
      <c r="E10" s="63">
        <f>OVERALL!I$7</f>
        <v>1</v>
      </c>
      <c r="F10" s="64">
        <f>OVERALL!I$8</f>
        <v>1</v>
      </c>
      <c r="G10" s="65">
        <f>OVERALL!I$9</f>
        <v>0.66666666666666663</v>
      </c>
      <c r="H10" s="66">
        <f>OVERALL!I$10</f>
        <v>0.33333333333333331</v>
      </c>
      <c r="I10" s="50">
        <f>OVERALL!I$12</f>
        <v>0.66666666666666663</v>
      </c>
      <c r="J10" s="65">
        <f>OVERALL!I$13</f>
        <v>0.33333333333333331</v>
      </c>
      <c r="K10" s="67">
        <f>OVERALL!I$14</f>
        <v>0.66666666666666663</v>
      </c>
      <c r="L10" s="68">
        <f>OVERALL!I$15</f>
        <v>1</v>
      </c>
      <c r="M10" s="53">
        <f>OVERALL!I$17</f>
        <v>0.5</v>
      </c>
      <c r="N10" s="65">
        <f>OVERALL!I$18</f>
        <v>0.66666666666666663</v>
      </c>
      <c r="O10" s="67">
        <f>OVERALL!I$19</f>
        <v>0</v>
      </c>
      <c r="P10" s="67">
        <f>OVERALL!I$20</f>
        <v>0.33333333333333331</v>
      </c>
      <c r="Q10" s="68">
        <f>OVERALL!I$21</f>
        <v>1</v>
      </c>
      <c r="R10" s="54">
        <f>OVERALL!I$23</f>
        <v>0.33333333333333331</v>
      </c>
      <c r="S10" s="69">
        <f>OVERALL!I$24</f>
        <v>0</v>
      </c>
      <c r="T10" s="66">
        <f>OVERALL!I$25</f>
        <v>0.33333333333333331</v>
      </c>
      <c r="U10" s="66">
        <f>OVERALL!I$26</f>
        <v>0.66666666666666663</v>
      </c>
      <c r="V10" s="56">
        <f>OVERALL!I$28</f>
        <v>0.5</v>
      </c>
      <c r="W10" s="69">
        <f>OVERALL!I$29</f>
        <v>1</v>
      </c>
      <c r="X10" s="66">
        <f>OVERALL!I$30</f>
        <v>0</v>
      </c>
      <c r="Y10" s="66">
        <f>OVERALL!I$31</f>
        <v>0</v>
      </c>
      <c r="Z10" s="66">
        <f>OVERALL!I$32</f>
        <v>1</v>
      </c>
      <c r="AA10" s="57"/>
      <c r="AB10" s="67">
        <f>OVERALL!I$34</f>
        <v>0</v>
      </c>
      <c r="AC10" s="67">
        <f>OVERALL!$L$35</f>
        <v>0</v>
      </c>
      <c r="AD10" s="67">
        <f>OVERALL!$L$36</f>
        <v>0</v>
      </c>
      <c r="AE10" s="58"/>
      <c r="AF10" s="70">
        <f>OVERALL!I$39</f>
        <v>1</v>
      </c>
      <c r="AG10" s="71">
        <f>OVERALL!I$40</f>
        <v>8.6805555555555299E-3</v>
      </c>
      <c r="AH10" s="72">
        <f>OVERALL!I$41</f>
        <v>4.666666666666667</v>
      </c>
      <c r="AI10" s="67">
        <f>OVERALL!I$42</f>
        <v>1</v>
      </c>
      <c r="AJ10" s="67">
        <f>OVERALL!I$43</f>
        <v>1</v>
      </c>
      <c r="AK10" s="67">
        <f>OVERALL!I$44</f>
        <v>1</v>
      </c>
      <c r="AL10" s="67">
        <f>OVERALL!I$45</f>
        <v>0</v>
      </c>
      <c r="AM10" s="71">
        <f>OVERALL!I71</f>
        <v>8.9853395061728139E-3</v>
      </c>
    </row>
    <row r="11" spans="1:39" ht="24" x14ac:dyDescent="0.2">
      <c r="A11" s="42" t="str">
        <f>OVERALL!J$1</f>
        <v>INTERNET 7</v>
      </c>
      <c r="B11" s="43" t="s">
        <v>44</v>
      </c>
      <c r="C11" s="62" t="s">
        <v>44</v>
      </c>
      <c r="D11" s="45" t="s">
        <v>44</v>
      </c>
      <c r="E11" s="63" t="s">
        <v>44</v>
      </c>
      <c r="F11" s="64" t="s">
        <v>44</v>
      </c>
      <c r="G11" s="65" t="s">
        <v>44</v>
      </c>
      <c r="H11" s="66" t="s">
        <v>44</v>
      </c>
      <c r="I11" s="50" t="s">
        <v>44</v>
      </c>
      <c r="J11" s="65" t="s">
        <v>44</v>
      </c>
      <c r="K11" s="67" t="s">
        <v>44</v>
      </c>
      <c r="L11" s="68" t="s">
        <v>44</v>
      </c>
      <c r="M11" s="53" t="s">
        <v>44</v>
      </c>
      <c r="N11" s="65" t="s">
        <v>44</v>
      </c>
      <c r="O11" s="67" t="s">
        <v>44</v>
      </c>
      <c r="P11" s="67" t="s">
        <v>44</v>
      </c>
      <c r="Q11" s="68" t="s">
        <v>44</v>
      </c>
      <c r="R11" s="54" t="s">
        <v>44</v>
      </c>
      <c r="S11" s="69" t="s">
        <v>44</v>
      </c>
      <c r="T11" s="66" t="s">
        <v>44</v>
      </c>
      <c r="U11" s="66" t="s">
        <v>44</v>
      </c>
      <c r="V11" s="56" t="s">
        <v>44</v>
      </c>
      <c r="W11" s="69" t="s">
        <v>44</v>
      </c>
      <c r="X11" s="66" t="s">
        <v>44</v>
      </c>
      <c r="Y11" s="66" t="s">
        <v>44</v>
      </c>
      <c r="Z11" s="66" t="s">
        <v>44</v>
      </c>
      <c r="AA11" s="57" t="s">
        <v>44</v>
      </c>
      <c r="AB11" s="67" t="s">
        <v>44</v>
      </c>
      <c r="AC11" s="67" t="s">
        <v>44</v>
      </c>
      <c r="AD11" s="67" t="s">
        <v>44</v>
      </c>
      <c r="AE11" s="58"/>
      <c r="AF11" s="70" t="s">
        <v>44</v>
      </c>
      <c r="AG11" s="73" t="s">
        <v>44</v>
      </c>
      <c r="AH11" s="72" t="s">
        <v>44</v>
      </c>
      <c r="AI11" s="67" t="s">
        <v>44</v>
      </c>
      <c r="AJ11" s="67" t="s">
        <v>44</v>
      </c>
      <c r="AK11" s="67" t="s">
        <v>44</v>
      </c>
      <c r="AL11" s="67" t="s">
        <v>44</v>
      </c>
      <c r="AM11" s="73" t="s">
        <v>44</v>
      </c>
    </row>
    <row r="12" spans="1:39" ht="24" x14ac:dyDescent="0.2">
      <c r="A12" s="42" t="str">
        <f>OVERALL!K$1</f>
        <v>INTERNET 8</v>
      </c>
      <c r="B12" s="43" t="s">
        <v>44</v>
      </c>
      <c r="C12" s="62" t="s">
        <v>44</v>
      </c>
      <c r="D12" s="45" t="s">
        <v>44</v>
      </c>
      <c r="E12" s="63" t="s">
        <v>44</v>
      </c>
      <c r="F12" s="64" t="s">
        <v>44</v>
      </c>
      <c r="G12" s="65" t="s">
        <v>44</v>
      </c>
      <c r="H12" s="66" t="s">
        <v>44</v>
      </c>
      <c r="I12" s="50" t="s">
        <v>44</v>
      </c>
      <c r="J12" s="65" t="s">
        <v>44</v>
      </c>
      <c r="K12" s="67" t="s">
        <v>44</v>
      </c>
      <c r="L12" s="68" t="s">
        <v>44</v>
      </c>
      <c r="M12" s="53" t="s">
        <v>44</v>
      </c>
      <c r="N12" s="65" t="s">
        <v>44</v>
      </c>
      <c r="O12" s="67" t="s">
        <v>44</v>
      </c>
      <c r="P12" s="67" t="s">
        <v>44</v>
      </c>
      <c r="Q12" s="68" t="s">
        <v>44</v>
      </c>
      <c r="R12" s="54" t="s">
        <v>44</v>
      </c>
      <c r="S12" s="69" t="s">
        <v>44</v>
      </c>
      <c r="T12" s="66" t="s">
        <v>44</v>
      </c>
      <c r="U12" s="66" t="s">
        <v>44</v>
      </c>
      <c r="V12" s="56" t="s">
        <v>44</v>
      </c>
      <c r="W12" s="69" t="s">
        <v>44</v>
      </c>
      <c r="X12" s="66" t="s">
        <v>44</v>
      </c>
      <c r="Y12" s="66" t="s">
        <v>44</v>
      </c>
      <c r="Z12" s="66" t="s">
        <v>44</v>
      </c>
      <c r="AA12" s="57" t="s">
        <v>44</v>
      </c>
      <c r="AB12" s="67" t="s">
        <v>44</v>
      </c>
      <c r="AC12" s="67" t="s">
        <v>44</v>
      </c>
      <c r="AD12" s="67" t="s">
        <v>44</v>
      </c>
      <c r="AE12" s="58"/>
      <c r="AF12" s="70" t="s">
        <v>44</v>
      </c>
      <c r="AG12" s="73" t="s">
        <v>44</v>
      </c>
      <c r="AH12" s="72" t="s">
        <v>44</v>
      </c>
      <c r="AI12" s="67" t="s">
        <v>44</v>
      </c>
      <c r="AJ12" s="67" t="s">
        <v>44</v>
      </c>
      <c r="AK12" s="67" t="s">
        <v>44</v>
      </c>
      <c r="AL12" s="67" t="s">
        <v>44</v>
      </c>
      <c r="AM12" s="73" t="s">
        <v>44</v>
      </c>
    </row>
    <row r="13" spans="1:39" ht="24" x14ac:dyDescent="0.2">
      <c r="A13" s="42" t="str">
        <f>OVERALL!L$1</f>
        <v>INTERNET 9</v>
      </c>
      <c r="B13" s="43" t="s">
        <v>44</v>
      </c>
      <c r="C13" s="62" t="s">
        <v>44</v>
      </c>
      <c r="D13" s="45" t="s">
        <v>44</v>
      </c>
      <c r="E13" s="63" t="s">
        <v>44</v>
      </c>
      <c r="F13" s="64" t="s">
        <v>44</v>
      </c>
      <c r="G13" s="65" t="s">
        <v>44</v>
      </c>
      <c r="H13" s="66" t="s">
        <v>44</v>
      </c>
      <c r="I13" s="50" t="s">
        <v>44</v>
      </c>
      <c r="J13" s="65" t="s">
        <v>44</v>
      </c>
      <c r="K13" s="67" t="s">
        <v>44</v>
      </c>
      <c r="L13" s="68" t="s">
        <v>44</v>
      </c>
      <c r="M13" s="53" t="s">
        <v>44</v>
      </c>
      <c r="N13" s="65" t="s">
        <v>44</v>
      </c>
      <c r="O13" s="67" t="s">
        <v>44</v>
      </c>
      <c r="P13" s="67" t="s">
        <v>44</v>
      </c>
      <c r="Q13" s="68" t="s">
        <v>44</v>
      </c>
      <c r="R13" s="54" t="s">
        <v>44</v>
      </c>
      <c r="S13" s="69" t="s">
        <v>44</v>
      </c>
      <c r="T13" s="66" t="s">
        <v>44</v>
      </c>
      <c r="U13" s="66" t="s">
        <v>44</v>
      </c>
      <c r="V13" s="56" t="s">
        <v>44</v>
      </c>
      <c r="W13" s="69" t="s">
        <v>44</v>
      </c>
      <c r="X13" s="66" t="s">
        <v>44</v>
      </c>
      <c r="Y13" s="66" t="s">
        <v>44</v>
      </c>
      <c r="Z13" s="66" t="s">
        <v>44</v>
      </c>
      <c r="AA13" s="57" t="s">
        <v>44</v>
      </c>
      <c r="AB13" s="67" t="s">
        <v>44</v>
      </c>
      <c r="AC13" s="67" t="s">
        <v>44</v>
      </c>
      <c r="AD13" s="67" t="s">
        <v>44</v>
      </c>
      <c r="AE13" s="58"/>
      <c r="AF13" s="70" t="s">
        <v>44</v>
      </c>
      <c r="AG13" s="73" t="s">
        <v>44</v>
      </c>
      <c r="AH13" s="72" t="s">
        <v>44</v>
      </c>
      <c r="AI13" s="67" t="s">
        <v>44</v>
      </c>
      <c r="AJ13" s="67" t="s">
        <v>44</v>
      </c>
      <c r="AK13" s="67" t="s">
        <v>44</v>
      </c>
      <c r="AL13" s="67" t="s">
        <v>44</v>
      </c>
      <c r="AM13" s="73" t="s">
        <v>44</v>
      </c>
    </row>
    <row r="14" spans="1:39" ht="24" x14ac:dyDescent="0.2">
      <c r="A14" s="42" t="str">
        <f>OVERALL!M$1</f>
        <v>INTERNET 10</v>
      </c>
      <c r="B14" s="43" t="s">
        <v>44</v>
      </c>
      <c r="C14" s="62" t="s">
        <v>44</v>
      </c>
      <c r="D14" s="45" t="s">
        <v>44</v>
      </c>
      <c r="E14" s="63" t="s">
        <v>44</v>
      </c>
      <c r="F14" s="64" t="s">
        <v>44</v>
      </c>
      <c r="G14" s="65" t="s">
        <v>44</v>
      </c>
      <c r="H14" s="66" t="s">
        <v>44</v>
      </c>
      <c r="I14" s="50" t="s">
        <v>44</v>
      </c>
      <c r="J14" s="65" t="s">
        <v>44</v>
      </c>
      <c r="K14" s="67" t="s">
        <v>44</v>
      </c>
      <c r="L14" s="68" t="s">
        <v>44</v>
      </c>
      <c r="M14" s="53" t="s">
        <v>44</v>
      </c>
      <c r="N14" s="65" t="s">
        <v>44</v>
      </c>
      <c r="O14" s="67" t="s">
        <v>44</v>
      </c>
      <c r="P14" s="67" t="s">
        <v>44</v>
      </c>
      <c r="Q14" s="68" t="s">
        <v>44</v>
      </c>
      <c r="R14" s="54" t="s">
        <v>44</v>
      </c>
      <c r="S14" s="69" t="s">
        <v>44</v>
      </c>
      <c r="T14" s="66" t="s">
        <v>44</v>
      </c>
      <c r="U14" s="66" t="s">
        <v>44</v>
      </c>
      <c r="V14" s="56" t="s">
        <v>44</v>
      </c>
      <c r="W14" s="69" t="s">
        <v>44</v>
      </c>
      <c r="X14" s="66" t="s">
        <v>44</v>
      </c>
      <c r="Y14" s="66" t="s">
        <v>44</v>
      </c>
      <c r="Z14" s="66" t="s">
        <v>44</v>
      </c>
      <c r="AA14" s="57" t="s">
        <v>44</v>
      </c>
      <c r="AB14" s="67" t="s">
        <v>44</v>
      </c>
      <c r="AC14" s="67" t="s">
        <v>44</v>
      </c>
      <c r="AD14" s="67" t="s">
        <v>44</v>
      </c>
      <c r="AE14" s="58"/>
      <c r="AF14" s="70" t="s">
        <v>44</v>
      </c>
      <c r="AG14" s="73" t="s">
        <v>44</v>
      </c>
      <c r="AH14" s="72" t="s">
        <v>44</v>
      </c>
      <c r="AI14" s="67" t="s">
        <v>44</v>
      </c>
      <c r="AJ14" s="67" t="s">
        <v>44</v>
      </c>
      <c r="AK14" s="67" t="s">
        <v>44</v>
      </c>
      <c r="AL14" s="67" t="s">
        <v>44</v>
      </c>
      <c r="AM14" s="73" t="s">
        <v>44</v>
      </c>
    </row>
    <row r="15" spans="1:39" ht="24" x14ac:dyDescent="0.2">
      <c r="A15" s="42" t="str">
        <f>OVERALL!N$1</f>
        <v>INTERNET 11</v>
      </c>
      <c r="B15" s="43" t="s">
        <v>44</v>
      </c>
      <c r="C15" s="44" t="s">
        <v>44</v>
      </c>
      <c r="D15" s="45" t="s">
        <v>44</v>
      </c>
      <c r="E15" s="46" t="s">
        <v>44</v>
      </c>
      <c r="F15" s="47" t="s">
        <v>44</v>
      </c>
      <c r="G15" s="48" t="s">
        <v>44</v>
      </c>
      <c r="H15" s="49" t="s">
        <v>44</v>
      </c>
      <c r="I15" s="50" t="s">
        <v>44</v>
      </c>
      <c r="J15" s="48" t="s">
        <v>44</v>
      </c>
      <c r="K15" s="51" t="s">
        <v>44</v>
      </c>
      <c r="L15" s="52" t="s">
        <v>44</v>
      </c>
      <c r="M15" s="53" t="s">
        <v>44</v>
      </c>
      <c r="N15" s="48" t="s">
        <v>44</v>
      </c>
      <c r="O15" s="51" t="s">
        <v>44</v>
      </c>
      <c r="P15" s="51" t="s">
        <v>44</v>
      </c>
      <c r="Q15" s="52" t="s">
        <v>44</v>
      </c>
      <c r="R15" s="54" t="s">
        <v>44</v>
      </c>
      <c r="S15" s="55" t="s">
        <v>44</v>
      </c>
      <c r="T15" s="49" t="s">
        <v>44</v>
      </c>
      <c r="U15" s="49" t="s">
        <v>44</v>
      </c>
      <c r="V15" s="56" t="s">
        <v>44</v>
      </c>
      <c r="W15" s="55" t="s">
        <v>44</v>
      </c>
      <c r="X15" s="49" t="s">
        <v>44</v>
      </c>
      <c r="Y15" s="49" t="s">
        <v>44</v>
      </c>
      <c r="Z15" s="49" t="s">
        <v>44</v>
      </c>
      <c r="AA15" s="57" t="s">
        <v>44</v>
      </c>
      <c r="AB15" s="51" t="s">
        <v>44</v>
      </c>
      <c r="AC15" s="51" t="s">
        <v>44</v>
      </c>
      <c r="AD15" s="51" t="s">
        <v>44</v>
      </c>
      <c r="AE15" s="58"/>
      <c r="AF15" s="59" t="s">
        <v>44</v>
      </c>
      <c r="AG15" s="74" t="s">
        <v>44</v>
      </c>
      <c r="AH15" s="61" t="s">
        <v>44</v>
      </c>
      <c r="AI15" s="51" t="s">
        <v>44</v>
      </c>
      <c r="AJ15" s="51" t="s">
        <v>44</v>
      </c>
      <c r="AK15" s="51" t="s">
        <v>44</v>
      </c>
      <c r="AL15" s="51" t="s">
        <v>44</v>
      </c>
      <c r="AM15" s="74" t="s">
        <v>44</v>
      </c>
    </row>
    <row r="16" spans="1:39" ht="24" x14ac:dyDescent="0.2">
      <c r="A16" s="42" t="str">
        <f>OVERALL!O$1</f>
        <v>INTERNET 12</v>
      </c>
      <c r="B16" s="43" t="s">
        <v>44</v>
      </c>
      <c r="C16" s="62" t="s">
        <v>44</v>
      </c>
      <c r="D16" s="45" t="s">
        <v>44</v>
      </c>
      <c r="E16" s="63" t="s">
        <v>44</v>
      </c>
      <c r="F16" s="64" t="s">
        <v>44</v>
      </c>
      <c r="G16" s="65" t="s">
        <v>44</v>
      </c>
      <c r="H16" s="66" t="s">
        <v>44</v>
      </c>
      <c r="I16" s="50" t="s">
        <v>44</v>
      </c>
      <c r="J16" s="65" t="s">
        <v>44</v>
      </c>
      <c r="K16" s="67" t="s">
        <v>44</v>
      </c>
      <c r="L16" s="68" t="s">
        <v>44</v>
      </c>
      <c r="M16" s="53" t="s">
        <v>44</v>
      </c>
      <c r="N16" s="65" t="s">
        <v>44</v>
      </c>
      <c r="O16" s="67" t="s">
        <v>44</v>
      </c>
      <c r="P16" s="67" t="s">
        <v>44</v>
      </c>
      <c r="Q16" s="68" t="s">
        <v>44</v>
      </c>
      <c r="R16" s="54" t="s">
        <v>44</v>
      </c>
      <c r="S16" s="69" t="s">
        <v>44</v>
      </c>
      <c r="T16" s="66" t="s">
        <v>44</v>
      </c>
      <c r="U16" s="66" t="s">
        <v>44</v>
      </c>
      <c r="V16" s="56" t="s">
        <v>44</v>
      </c>
      <c r="W16" s="69" t="s">
        <v>44</v>
      </c>
      <c r="X16" s="66" t="s">
        <v>44</v>
      </c>
      <c r="Y16" s="66" t="s">
        <v>44</v>
      </c>
      <c r="Z16" s="66" t="s">
        <v>44</v>
      </c>
      <c r="AA16" s="57" t="s">
        <v>44</v>
      </c>
      <c r="AB16" s="67" t="s">
        <v>44</v>
      </c>
      <c r="AC16" s="67" t="s">
        <v>44</v>
      </c>
      <c r="AD16" s="67" t="s">
        <v>44</v>
      </c>
      <c r="AE16" s="58"/>
      <c r="AF16" s="70" t="s">
        <v>44</v>
      </c>
      <c r="AG16" s="73" t="s">
        <v>44</v>
      </c>
      <c r="AH16" s="72" t="s">
        <v>44</v>
      </c>
      <c r="AI16" s="67" t="s">
        <v>44</v>
      </c>
      <c r="AJ16" s="67" t="s">
        <v>44</v>
      </c>
      <c r="AK16" s="67" t="s">
        <v>44</v>
      </c>
      <c r="AL16" s="67" t="s">
        <v>44</v>
      </c>
      <c r="AM16" s="73" t="s">
        <v>44</v>
      </c>
    </row>
    <row r="17" spans="1:39" ht="24" x14ac:dyDescent="0.2">
      <c r="A17" s="42" t="str">
        <f>OVERALL!P$1</f>
        <v>INTERNET 13</v>
      </c>
      <c r="B17" s="43" t="s">
        <v>44</v>
      </c>
      <c r="C17" s="44" t="s">
        <v>44</v>
      </c>
      <c r="D17" s="45" t="s">
        <v>44</v>
      </c>
      <c r="E17" s="46" t="s">
        <v>44</v>
      </c>
      <c r="F17" s="47" t="s">
        <v>44</v>
      </c>
      <c r="G17" s="48" t="s">
        <v>44</v>
      </c>
      <c r="H17" s="49" t="s">
        <v>44</v>
      </c>
      <c r="I17" s="50" t="s">
        <v>44</v>
      </c>
      <c r="J17" s="48" t="s">
        <v>44</v>
      </c>
      <c r="K17" s="51" t="s">
        <v>44</v>
      </c>
      <c r="L17" s="52" t="s">
        <v>44</v>
      </c>
      <c r="M17" s="53" t="s">
        <v>44</v>
      </c>
      <c r="N17" s="48" t="s">
        <v>44</v>
      </c>
      <c r="O17" s="51" t="s">
        <v>44</v>
      </c>
      <c r="P17" s="51" t="s">
        <v>44</v>
      </c>
      <c r="Q17" s="52" t="s">
        <v>44</v>
      </c>
      <c r="R17" s="54" t="s">
        <v>44</v>
      </c>
      <c r="S17" s="55" t="s">
        <v>44</v>
      </c>
      <c r="T17" s="49" t="s">
        <v>44</v>
      </c>
      <c r="U17" s="49" t="s">
        <v>44</v>
      </c>
      <c r="V17" s="56" t="s">
        <v>44</v>
      </c>
      <c r="W17" s="55" t="s">
        <v>44</v>
      </c>
      <c r="X17" s="49" t="s">
        <v>44</v>
      </c>
      <c r="Y17" s="49" t="s">
        <v>44</v>
      </c>
      <c r="Z17" s="49" t="s">
        <v>44</v>
      </c>
      <c r="AA17" s="57" t="s">
        <v>44</v>
      </c>
      <c r="AB17" s="51" t="s">
        <v>44</v>
      </c>
      <c r="AC17" s="51" t="s">
        <v>44</v>
      </c>
      <c r="AD17" s="51" t="s">
        <v>44</v>
      </c>
      <c r="AE17" s="58"/>
      <c r="AF17" s="59" t="s">
        <v>44</v>
      </c>
      <c r="AG17" s="74" t="s">
        <v>44</v>
      </c>
      <c r="AH17" s="61" t="s">
        <v>44</v>
      </c>
      <c r="AI17" s="51" t="s">
        <v>44</v>
      </c>
      <c r="AJ17" s="51" t="s">
        <v>44</v>
      </c>
      <c r="AK17" s="51" t="s">
        <v>44</v>
      </c>
      <c r="AL17" s="51" t="s">
        <v>44</v>
      </c>
      <c r="AM17" s="74" t="s">
        <v>44</v>
      </c>
    </row>
    <row r="18" spans="1:39" ht="24" x14ac:dyDescent="0.2">
      <c r="A18" s="42" t="str">
        <f>OVERALL!Q$1</f>
        <v>INTERNET 14</v>
      </c>
      <c r="B18" s="43" t="s">
        <v>44</v>
      </c>
      <c r="C18" s="62" t="s">
        <v>44</v>
      </c>
      <c r="D18" s="45" t="s">
        <v>44</v>
      </c>
      <c r="E18" s="63" t="s">
        <v>44</v>
      </c>
      <c r="F18" s="64" t="s">
        <v>44</v>
      </c>
      <c r="G18" s="65" t="s">
        <v>44</v>
      </c>
      <c r="H18" s="66" t="s">
        <v>44</v>
      </c>
      <c r="I18" s="50" t="s">
        <v>44</v>
      </c>
      <c r="J18" s="65" t="s">
        <v>44</v>
      </c>
      <c r="K18" s="67" t="s">
        <v>44</v>
      </c>
      <c r="L18" s="68" t="s">
        <v>44</v>
      </c>
      <c r="M18" s="53" t="s">
        <v>44</v>
      </c>
      <c r="N18" s="65" t="s">
        <v>44</v>
      </c>
      <c r="O18" s="67" t="s">
        <v>44</v>
      </c>
      <c r="P18" s="67" t="s">
        <v>44</v>
      </c>
      <c r="Q18" s="68" t="s">
        <v>44</v>
      </c>
      <c r="R18" s="54" t="s">
        <v>44</v>
      </c>
      <c r="S18" s="69" t="s">
        <v>44</v>
      </c>
      <c r="T18" s="66" t="s">
        <v>44</v>
      </c>
      <c r="U18" s="66" t="s">
        <v>44</v>
      </c>
      <c r="V18" s="56" t="s">
        <v>44</v>
      </c>
      <c r="W18" s="69" t="s">
        <v>44</v>
      </c>
      <c r="X18" s="66" t="s">
        <v>44</v>
      </c>
      <c r="Y18" s="66" t="s">
        <v>44</v>
      </c>
      <c r="Z18" s="66" t="s">
        <v>44</v>
      </c>
      <c r="AA18" s="57" t="s">
        <v>44</v>
      </c>
      <c r="AB18" s="67" t="s">
        <v>44</v>
      </c>
      <c r="AC18" s="67" t="s">
        <v>44</v>
      </c>
      <c r="AD18" s="67" t="s">
        <v>44</v>
      </c>
      <c r="AE18" s="58"/>
      <c r="AF18" s="70" t="s">
        <v>44</v>
      </c>
      <c r="AG18" s="73" t="s">
        <v>44</v>
      </c>
      <c r="AH18" s="72" t="s">
        <v>44</v>
      </c>
      <c r="AI18" s="67" t="s">
        <v>44</v>
      </c>
      <c r="AJ18" s="67" t="s">
        <v>44</v>
      </c>
      <c r="AK18" s="67" t="s">
        <v>44</v>
      </c>
      <c r="AL18" s="67" t="s">
        <v>44</v>
      </c>
      <c r="AM18" s="73" t="s">
        <v>44</v>
      </c>
    </row>
    <row r="19" spans="1:39" ht="24" x14ac:dyDescent="0.2">
      <c r="A19" s="42" t="str">
        <f>OVERALL!R$1</f>
        <v>INTERNET 15</v>
      </c>
      <c r="B19" s="43" t="s">
        <v>44</v>
      </c>
      <c r="C19" s="44" t="s">
        <v>44</v>
      </c>
      <c r="D19" s="45" t="s">
        <v>44</v>
      </c>
      <c r="E19" s="46" t="s">
        <v>44</v>
      </c>
      <c r="F19" s="47" t="s">
        <v>44</v>
      </c>
      <c r="G19" s="48" t="s">
        <v>44</v>
      </c>
      <c r="H19" s="49" t="s">
        <v>44</v>
      </c>
      <c r="I19" s="50" t="s">
        <v>44</v>
      </c>
      <c r="J19" s="48" t="s">
        <v>44</v>
      </c>
      <c r="K19" s="51" t="s">
        <v>44</v>
      </c>
      <c r="L19" s="52" t="s">
        <v>44</v>
      </c>
      <c r="M19" s="53" t="s">
        <v>44</v>
      </c>
      <c r="N19" s="48" t="s">
        <v>44</v>
      </c>
      <c r="O19" s="51" t="s">
        <v>44</v>
      </c>
      <c r="P19" s="51" t="s">
        <v>44</v>
      </c>
      <c r="Q19" s="52" t="s">
        <v>44</v>
      </c>
      <c r="R19" s="54" t="s">
        <v>44</v>
      </c>
      <c r="S19" s="55" t="s">
        <v>44</v>
      </c>
      <c r="T19" s="49" t="s">
        <v>44</v>
      </c>
      <c r="U19" s="49" t="s">
        <v>44</v>
      </c>
      <c r="V19" s="56" t="s">
        <v>44</v>
      </c>
      <c r="W19" s="55" t="s">
        <v>44</v>
      </c>
      <c r="X19" s="49" t="s">
        <v>44</v>
      </c>
      <c r="Y19" s="49" t="s">
        <v>44</v>
      </c>
      <c r="Z19" s="49" t="s">
        <v>44</v>
      </c>
      <c r="AA19" s="57" t="s">
        <v>44</v>
      </c>
      <c r="AB19" s="51" t="s">
        <v>44</v>
      </c>
      <c r="AC19" s="51" t="s">
        <v>44</v>
      </c>
      <c r="AD19" s="51" t="s">
        <v>44</v>
      </c>
      <c r="AE19" s="58"/>
      <c r="AF19" s="59" t="s">
        <v>44</v>
      </c>
      <c r="AG19" s="74" t="s">
        <v>44</v>
      </c>
      <c r="AH19" s="61" t="s">
        <v>44</v>
      </c>
      <c r="AI19" s="51" t="s">
        <v>44</v>
      </c>
      <c r="AJ19" s="51" t="s">
        <v>44</v>
      </c>
      <c r="AK19" s="51" t="s">
        <v>44</v>
      </c>
      <c r="AL19" s="51" t="s">
        <v>44</v>
      </c>
      <c r="AM19" s="74" t="s">
        <v>44</v>
      </c>
    </row>
    <row r="20" spans="1:39" ht="24" x14ac:dyDescent="0.2">
      <c r="A20" s="42" t="str">
        <f>OVERALL!S$1</f>
        <v>INTERNET 16</v>
      </c>
      <c r="B20" s="43" t="s">
        <v>44</v>
      </c>
      <c r="C20" s="62" t="s">
        <v>44</v>
      </c>
      <c r="D20" s="45" t="s">
        <v>44</v>
      </c>
      <c r="E20" s="63" t="s">
        <v>44</v>
      </c>
      <c r="F20" s="64" t="s">
        <v>44</v>
      </c>
      <c r="G20" s="65" t="s">
        <v>44</v>
      </c>
      <c r="H20" s="66" t="s">
        <v>44</v>
      </c>
      <c r="I20" s="50" t="s">
        <v>44</v>
      </c>
      <c r="J20" s="65" t="s">
        <v>44</v>
      </c>
      <c r="K20" s="67" t="s">
        <v>44</v>
      </c>
      <c r="L20" s="68" t="s">
        <v>44</v>
      </c>
      <c r="M20" s="53" t="s">
        <v>44</v>
      </c>
      <c r="N20" s="65" t="s">
        <v>44</v>
      </c>
      <c r="O20" s="67" t="s">
        <v>44</v>
      </c>
      <c r="P20" s="67" t="s">
        <v>44</v>
      </c>
      <c r="Q20" s="68" t="s">
        <v>44</v>
      </c>
      <c r="R20" s="54" t="s">
        <v>44</v>
      </c>
      <c r="S20" s="69" t="s">
        <v>44</v>
      </c>
      <c r="T20" s="66" t="s">
        <v>44</v>
      </c>
      <c r="U20" s="66" t="s">
        <v>44</v>
      </c>
      <c r="V20" s="56" t="s">
        <v>44</v>
      </c>
      <c r="W20" s="69" t="s">
        <v>44</v>
      </c>
      <c r="X20" s="66" t="s">
        <v>44</v>
      </c>
      <c r="Y20" s="66" t="s">
        <v>44</v>
      </c>
      <c r="Z20" s="66" t="s">
        <v>44</v>
      </c>
      <c r="AA20" s="57" t="s">
        <v>44</v>
      </c>
      <c r="AB20" s="67" t="s">
        <v>44</v>
      </c>
      <c r="AC20" s="67" t="s">
        <v>44</v>
      </c>
      <c r="AD20" s="67" t="s">
        <v>44</v>
      </c>
      <c r="AE20" s="58"/>
      <c r="AF20" s="70" t="s">
        <v>44</v>
      </c>
      <c r="AG20" s="73" t="s">
        <v>44</v>
      </c>
      <c r="AH20" s="72" t="s">
        <v>44</v>
      </c>
      <c r="AI20" s="67" t="s">
        <v>44</v>
      </c>
      <c r="AJ20" s="67" t="s">
        <v>44</v>
      </c>
      <c r="AK20" s="67" t="s">
        <v>44</v>
      </c>
      <c r="AL20" s="67" t="s">
        <v>44</v>
      </c>
      <c r="AM20" s="73" t="s">
        <v>44</v>
      </c>
    </row>
    <row r="21" spans="1:39" ht="24" x14ac:dyDescent="0.2">
      <c r="A21" s="42" t="str">
        <f>OVERALL!T$1</f>
        <v>INTERNET 17</v>
      </c>
      <c r="B21" s="43" t="s">
        <v>44</v>
      </c>
      <c r="C21" s="44" t="s">
        <v>44</v>
      </c>
      <c r="D21" s="45" t="s">
        <v>44</v>
      </c>
      <c r="E21" s="46" t="s">
        <v>44</v>
      </c>
      <c r="F21" s="47" t="s">
        <v>44</v>
      </c>
      <c r="G21" s="48" t="s">
        <v>44</v>
      </c>
      <c r="H21" s="49" t="s">
        <v>44</v>
      </c>
      <c r="I21" s="50" t="s">
        <v>44</v>
      </c>
      <c r="J21" s="48" t="s">
        <v>44</v>
      </c>
      <c r="K21" s="51" t="s">
        <v>44</v>
      </c>
      <c r="L21" s="52" t="s">
        <v>44</v>
      </c>
      <c r="M21" s="53" t="s">
        <v>44</v>
      </c>
      <c r="N21" s="48" t="s">
        <v>44</v>
      </c>
      <c r="O21" s="51" t="s">
        <v>44</v>
      </c>
      <c r="P21" s="51" t="s">
        <v>44</v>
      </c>
      <c r="Q21" s="52" t="s">
        <v>44</v>
      </c>
      <c r="R21" s="54" t="s">
        <v>44</v>
      </c>
      <c r="S21" s="55" t="s">
        <v>44</v>
      </c>
      <c r="T21" s="49" t="s">
        <v>44</v>
      </c>
      <c r="U21" s="49" t="s">
        <v>44</v>
      </c>
      <c r="V21" s="56" t="s">
        <v>44</v>
      </c>
      <c r="W21" s="55" t="s">
        <v>44</v>
      </c>
      <c r="X21" s="49" t="s">
        <v>44</v>
      </c>
      <c r="Y21" s="49" t="s">
        <v>44</v>
      </c>
      <c r="Z21" s="49" t="s">
        <v>44</v>
      </c>
      <c r="AA21" s="57" t="s">
        <v>44</v>
      </c>
      <c r="AB21" s="51" t="s">
        <v>44</v>
      </c>
      <c r="AC21" s="51" t="s">
        <v>44</v>
      </c>
      <c r="AD21" s="51" t="s">
        <v>44</v>
      </c>
      <c r="AE21" s="58"/>
      <c r="AF21" s="59" t="s">
        <v>44</v>
      </c>
      <c r="AG21" s="74" t="s">
        <v>44</v>
      </c>
      <c r="AH21" s="61" t="s">
        <v>44</v>
      </c>
      <c r="AI21" s="51" t="s">
        <v>44</v>
      </c>
      <c r="AJ21" s="51" t="s">
        <v>44</v>
      </c>
      <c r="AK21" s="51" t="s">
        <v>44</v>
      </c>
      <c r="AL21" s="51" t="s">
        <v>44</v>
      </c>
      <c r="AM21" s="74" t="s">
        <v>44</v>
      </c>
    </row>
    <row r="22" spans="1:39" ht="24" x14ac:dyDescent="0.2">
      <c r="A22" s="42" t="str">
        <f>OVERALL!U$1</f>
        <v>INTERNET 18</v>
      </c>
      <c r="B22" s="43" t="s">
        <v>44</v>
      </c>
      <c r="C22" s="62" t="s">
        <v>44</v>
      </c>
      <c r="D22" s="45" t="s">
        <v>44</v>
      </c>
      <c r="E22" s="63" t="s">
        <v>44</v>
      </c>
      <c r="F22" s="64" t="s">
        <v>44</v>
      </c>
      <c r="G22" s="65" t="s">
        <v>44</v>
      </c>
      <c r="H22" s="66" t="s">
        <v>44</v>
      </c>
      <c r="I22" s="50" t="s">
        <v>44</v>
      </c>
      <c r="J22" s="65" t="s">
        <v>44</v>
      </c>
      <c r="K22" s="67" t="s">
        <v>44</v>
      </c>
      <c r="L22" s="68" t="s">
        <v>44</v>
      </c>
      <c r="M22" s="53" t="s">
        <v>44</v>
      </c>
      <c r="N22" s="65" t="s">
        <v>44</v>
      </c>
      <c r="O22" s="67" t="s">
        <v>44</v>
      </c>
      <c r="P22" s="67" t="s">
        <v>44</v>
      </c>
      <c r="Q22" s="68" t="s">
        <v>44</v>
      </c>
      <c r="R22" s="54" t="s">
        <v>44</v>
      </c>
      <c r="S22" s="69" t="s">
        <v>44</v>
      </c>
      <c r="T22" s="66" t="s">
        <v>44</v>
      </c>
      <c r="U22" s="66" t="s">
        <v>44</v>
      </c>
      <c r="V22" s="56" t="s">
        <v>44</v>
      </c>
      <c r="W22" s="69" t="s">
        <v>44</v>
      </c>
      <c r="X22" s="66" t="s">
        <v>44</v>
      </c>
      <c r="Y22" s="66" t="s">
        <v>44</v>
      </c>
      <c r="Z22" s="66" t="s">
        <v>44</v>
      </c>
      <c r="AA22" s="57" t="s">
        <v>44</v>
      </c>
      <c r="AB22" s="67" t="s">
        <v>44</v>
      </c>
      <c r="AC22" s="67" t="s">
        <v>44</v>
      </c>
      <c r="AD22" s="67" t="s">
        <v>44</v>
      </c>
      <c r="AE22" s="58"/>
      <c r="AF22" s="70" t="s">
        <v>44</v>
      </c>
      <c r="AG22" s="73" t="s">
        <v>44</v>
      </c>
      <c r="AH22" s="72" t="s">
        <v>44</v>
      </c>
      <c r="AI22" s="67" t="s">
        <v>44</v>
      </c>
      <c r="AJ22" s="67" t="s">
        <v>44</v>
      </c>
      <c r="AK22" s="67" t="s">
        <v>44</v>
      </c>
      <c r="AL22" s="67" t="s">
        <v>44</v>
      </c>
      <c r="AM22" s="73" t="s">
        <v>44</v>
      </c>
    </row>
    <row r="23" spans="1:39" ht="24" x14ac:dyDescent="0.2">
      <c r="A23" s="42" t="str">
        <f>OVERALL!V$1</f>
        <v>INTERNET 19</v>
      </c>
      <c r="B23" s="43" t="s">
        <v>44</v>
      </c>
      <c r="C23" s="44" t="s">
        <v>44</v>
      </c>
      <c r="D23" s="45" t="s">
        <v>44</v>
      </c>
      <c r="E23" s="46" t="s">
        <v>44</v>
      </c>
      <c r="F23" s="47" t="s">
        <v>44</v>
      </c>
      <c r="G23" s="48" t="s">
        <v>44</v>
      </c>
      <c r="H23" s="49" t="s">
        <v>44</v>
      </c>
      <c r="I23" s="50" t="s">
        <v>44</v>
      </c>
      <c r="J23" s="48" t="s">
        <v>44</v>
      </c>
      <c r="K23" s="51" t="s">
        <v>44</v>
      </c>
      <c r="L23" s="52" t="s">
        <v>44</v>
      </c>
      <c r="M23" s="53" t="s">
        <v>44</v>
      </c>
      <c r="N23" s="48" t="s">
        <v>44</v>
      </c>
      <c r="O23" s="51" t="s">
        <v>44</v>
      </c>
      <c r="P23" s="51" t="s">
        <v>44</v>
      </c>
      <c r="Q23" s="52" t="s">
        <v>44</v>
      </c>
      <c r="R23" s="54" t="s">
        <v>44</v>
      </c>
      <c r="S23" s="55" t="s">
        <v>44</v>
      </c>
      <c r="T23" s="49" t="s">
        <v>44</v>
      </c>
      <c r="U23" s="49" t="s">
        <v>44</v>
      </c>
      <c r="V23" s="56" t="s">
        <v>44</v>
      </c>
      <c r="W23" s="55" t="s">
        <v>44</v>
      </c>
      <c r="X23" s="49" t="s">
        <v>44</v>
      </c>
      <c r="Y23" s="49" t="s">
        <v>44</v>
      </c>
      <c r="Z23" s="49" t="s">
        <v>44</v>
      </c>
      <c r="AA23" s="57" t="s">
        <v>44</v>
      </c>
      <c r="AB23" s="51" t="s">
        <v>44</v>
      </c>
      <c r="AC23" s="51" t="s">
        <v>44</v>
      </c>
      <c r="AD23" s="51" t="s">
        <v>44</v>
      </c>
      <c r="AE23" s="58"/>
      <c r="AF23" s="59" t="s">
        <v>44</v>
      </c>
      <c r="AG23" s="74" t="s">
        <v>44</v>
      </c>
      <c r="AH23" s="61" t="s">
        <v>44</v>
      </c>
      <c r="AI23" s="51" t="s">
        <v>44</v>
      </c>
      <c r="AJ23" s="51" t="s">
        <v>44</v>
      </c>
      <c r="AK23" s="51" t="s">
        <v>44</v>
      </c>
      <c r="AL23" s="51" t="s">
        <v>44</v>
      </c>
      <c r="AM23" s="74" t="s">
        <v>44</v>
      </c>
    </row>
    <row r="24" spans="1:39" ht="24" x14ac:dyDescent="0.2">
      <c r="A24" s="42" t="str">
        <f>OVERALL!W$1</f>
        <v>INTERNET 20</v>
      </c>
      <c r="B24" s="43" t="s">
        <v>44</v>
      </c>
      <c r="C24" s="62" t="s">
        <v>44</v>
      </c>
      <c r="D24" s="45" t="s">
        <v>44</v>
      </c>
      <c r="E24" s="63" t="s">
        <v>44</v>
      </c>
      <c r="F24" s="64" t="s">
        <v>44</v>
      </c>
      <c r="G24" s="65" t="s">
        <v>44</v>
      </c>
      <c r="H24" s="66" t="s">
        <v>44</v>
      </c>
      <c r="I24" s="50" t="s">
        <v>44</v>
      </c>
      <c r="J24" s="65" t="s">
        <v>44</v>
      </c>
      <c r="K24" s="67" t="s">
        <v>44</v>
      </c>
      <c r="L24" s="68" t="s">
        <v>44</v>
      </c>
      <c r="M24" s="53" t="s">
        <v>44</v>
      </c>
      <c r="N24" s="65" t="s">
        <v>44</v>
      </c>
      <c r="O24" s="67" t="s">
        <v>44</v>
      </c>
      <c r="P24" s="67" t="s">
        <v>44</v>
      </c>
      <c r="Q24" s="68" t="s">
        <v>44</v>
      </c>
      <c r="R24" s="54" t="s">
        <v>44</v>
      </c>
      <c r="S24" s="69" t="s">
        <v>44</v>
      </c>
      <c r="T24" s="66" t="s">
        <v>44</v>
      </c>
      <c r="U24" s="66" t="s">
        <v>44</v>
      </c>
      <c r="V24" s="56" t="s">
        <v>44</v>
      </c>
      <c r="W24" s="69" t="s">
        <v>44</v>
      </c>
      <c r="X24" s="66" t="s">
        <v>44</v>
      </c>
      <c r="Y24" s="66" t="s">
        <v>44</v>
      </c>
      <c r="Z24" s="66" t="s">
        <v>44</v>
      </c>
      <c r="AA24" s="57" t="s">
        <v>44</v>
      </c>
      <c r="AB24" s="67" t="s">
        <v>44</v>
      </c>
      <c r="AC24" s="67" t="s">
        <v>44</v>
      </c>
      <c r="AD24" s="67" t="s">
        <v>44</v>
      </c>
      <c r="AE24" s="58"/>
      <c r="AF24" s="70" t="s">
        <v>44</v>
      </c>
      <c r="AG24" s="73" t="s">
        <v>44</v>
      </c>
      <c r="AH24" s="72" t="s">
        <v>44</v>
      </c>
      <c r="AI24" s="67" t="s">
        <v>44</v>
      </c>
      <c r="AJ24" s="67" t="s">
        <v>44</v>
      </c>
      <c r="AK24" s="67" t="s">
        <v>44</v>
      </c>
      <c r="AL24" s="67" t="s">
        <v>44</v>
      </c>
      <c r="AM24" s="73" t="s">
        <v>44</v>
      </c>
    </row>
    <row r="25" spans="1:39" ht="24" x14ac:dyDescent="0.2">
      <c r="A25" s="42" t="str">
        <f>OVERALL!X$1</f>
        <v>INTERNET 21</v>
      </c>
      <c r="B25" s="43" t="s">
        <v>44</v>
      </c>
      <c r="C25" s="44" t="s">
        <v>44</v>
      </c>
      <c r="D25" s="45" t="s">
        <v>44</v>
      </c>
      <c r="E25" s="46" t="s">
        <v>44</v>
      </c>
      <c r="F25" s="47" t="s">
        <v>44</v>
      </c>
      <c r="G25" s="48" t="s">
        <v>44</v>
      </c>
      <c r="H25" s="49" t="s">
        <v>44</v>
      </c>
      <c r="I25" s="50" t="s">
        <v>44</v>
      </c>
      <c r="J25" s="48" t="s">
        <v>44</v>
      </c>
      <c r="K25" s="51" t="s">
        <v>44</v>
      </c>
      <c r="L25" s="52" t="s">
        <v>44</v>
      </c>
      <c r="M25" s="53" t="s">
        <v>44</v>
      </c>
      <c r="N25" s="48" t="s">
        <v>44</v>
      </c>
      <c r="O25" s="51" t="s">
        <v>44</v>
      </c>
      <c r="P25" s="51" t="s">
        <v>44</v>
      </c>
      <c r="Q25" s="52" t="s">
        <v>44</v>
      </c>
      <c r="R25" s="54" t="s">
        <v>44</v>
      </c>
      <c r="S25" s="55" t="s">
        <v>44</v>
      </c>
      <c r="T25" s="49" t="s">
        <v>44</v>
      </c>
      <c r="U25" s="49" t="s">
        <v>44</v>
      </c>
      <c r="V25" s="56" t="s">
        <v>44</v>
      </c>
      <c r="W25" s="55" t="s">
        <v>44</v>
      </c>
      <c r="X25" s="49" t="s">
        <v>44</v>
      </c>
      <c r="Y25" s="49" t="s">
        <v>44</v>
      </c>
      <c r="Z25" s="49" t="s">
        <v>44</v>
      </c>
      <c r="AA25" s="57" t="s">
        <v>44</v>
      </c>
      <c r="AB25" s="51" t="s">
        <v>44</v>
      </c>
      <c r="AC25" s="51" t="s">
        <v>44</v>
      </c>
      <c r="AD25" s="51" t="s">
        <v>44</v>
      </c>
      <c r="AE25" s="58"/>
      <c r="AF25" s="59" t="s">
        <v>44</v>
      </c>
      <c r="AG25" s="74" t="s">
        <v>44</v>
      </c>
      <c r="AH25" s="61" t="s">
        <v>44</v>
      </c>
      <c r="AI25" s="51" t="s">
        <v>44</v>
      </c>
      <c r="AJ25" s="51" t="s">
        <v>44</v>
      </c>
      <c r="AK25" s="51" t="s">
        <v>44</v>
      </c>
      <c r="AL25" s="51" t="s">
        <v>44</v>
      </c>
      <c r="AM25" s="74" t="s">
        <v>44</v>
      </c>
    </row>
    <row r="26" spans="1:39" ht="24" x14ac:dyDescent="0.2">
      <c r="A26" s="42" t="str">
        <f>OVERALL!Y$1</f>
        <v>INTERNET 22</v>
      </c>
      <c r="B26" s="43" t="s">
        <v>44</v>
      </c>
      <c r="C26" s="62" t="s">
        <v>44</v>
      </c>
      <c r="D26" s="45" t="s">
        <v>44</v>
      </c>
      <c r="E26" s="63" t="s">
        <v>44</v>
      </c>
      <c r="F26" s="64" t="s">
        <v>44</v>
      </c>
      <c r="G26" s="65" t="s">
        <v>44</v>
      </c>
      <c r="H26" s="66" t="s">
        <v>44</v>
      </c>
      <c r="I26" s="50" t="s">
        <v>44</v>
      </c>
      <c r="J26" s="65" t="s">
        <v>44</v>
      </c>
      <c r="K26" s="67" t="s">
        <v>44</v>
      </c>
      <c r="L26" s="68" t="s">
        <v>44</v>
      </c>
      <c r="M26" s="53" t="s">
        <v>44</v>
      </c>
      <c r="N26" s="65" t="s">
        <v>44</v>
      </c>
      <c r="O26" s="67" t="s">
        <v>44</v>
      </c>
      <c r="P26" s="67" t="s">
        <v>44</v>
      </c>
      <c r="Q26" s="68" t="s">
        <v>44</v>
      </c>
      <c r="R26" s="54" t="s">
        <v>44</v>
      </c>
      <c r="S26" s="69" t="s">
        <v>44</v>
      </c>
      <c r="T26" s="66" t="s">
        <v>44</v>
      </c>
      <c r="U26" s="66" t="s">
        <v>44</v>
      </c>
      <c r="V26" s="56" t="s">
        <v>44</v>
      </c>
      <c r="W26" s="69" t="s">
        <v>44</v>
      </c>
      <c r="X26" s="66" t="s">
        <v>44</v>
      </c>
      <c r="Y26" s="66" t="s">
        <v>44</v>
      </c>
      <c r="Z26" s="66" t="s">
        <v>44</v>
      </c>
      <c r="AA26" s="57" t="s">
        <v>44</v>
      </c>
      <c r="AB26" s="67" t="s">
        <v>44</v>
      </c>
      <c r="AC26" s="67" t="s">
        <v>44</v>
      </c>
      <c r="AD26" s="67" t="s">
        <v>44</v>
      </c>
      <c r="AE26" s="58"/>
      <c r="AF26" s="70" t="s">
        <v>44</v>
      </c>
      <c r="AG26" s="73" t="s">
        <v>44</v>
      </c>
      <c r="AH26" s="72" t="s">
        <v>44</v>
      </c>
      <c r="AI26" s="67" t="s">
        <v>44</v>
      </c>
      <c r="AJ26" s="67" t="s">
        <v>44</v>
      </c>
      <c r="AK26" s="67" t="s">
        <v>44</v>
      </c>
      <c r="AL26" s="67" t="s">
        <v>44</v>
      </c>
      <c r="AM26" s="73" t="s">
        <v>44</v>
      </c>
    </row>
    <row r="27" spans="1:39" ht="24" x14ac:dyDescent="0.2">
      <c r="A27" s="42" t="str">
        <f>OVERALL!Z$1</f>
        <v>INTERNET 23</v>
      </c>
      <c r="B27" s="43" t="s">
        <v>44</v>
      </c>
      <c r="C27" s="44" t="s">
        <v>44</v>
      </c>
      <c r="D27" s="45" t="s">
        <v>44</v>
      </c>
      <c r="E27" s="46" t="s">
        <v>44</v>
      </c>
      <c r="F27" s="47" t="s">
        <v>44</v>
      </c>
      <c r="G27" s="48" t="s">
        <v>44</v>
      </c>
      <c r="H27" s="49" t="s">
        <v>44</v>
      </c>
      <c r="I27" s="50" t="s">
        <v>44</v>
      </c>
      <c r="J27" s="48" t="s">
        <v>44</v>
      </c>
      <c r="K27" s="51" t="s">
        <v>44</v>
      </c>
      <c r="L27" s="52" t="s">
        <v>44</v>
      </c>
      <c r="M27" s="53" t="s">
        <v>44</v>
      </c>
      <c r="N27" s="48" t="s">
        <v>44</v>
      </c>
      <c r="O27" s="51" t="s">
        <v>44</v>
      </c>
      <c r="P27" s="51" t="s">
        <v>44</v>
      </c>
      <c r="Q27" s="52" t="s">
        <v>44</v>
      </c>
      <c r="R27" s="54" t="s">
        <v>44</v>
      </c>
      <c r="S27" s="55" t="s">
        <v>44</v>
      </c>
      <c r="T27" s="49" t="s">
        <v>44</v>
      </c>
      <c r="U27" s="49" t="s">
        <v>44</v>
      </c>
      <c r="V27" s="56" t="s">
        <v>44</v>
      </c>
      <c r="W27" s="55" t="s">
        <v>44</v>
      </c>
      <c r="X27" s="49" t="s">
        <v>44</v>
      </c>
      <c r="Y27" s="49" t="s">
        <v>44</v>
      </c>
      <c r="Z27" s="49" t="s">
        <v>44</v>
      </c>
      <c r="AA27" s="57" t="s">
        <v>44</v>
      </c>
      <c r="AB27" s="51" t="s">
        <v>44</v>
      </c>
      <c r="AC27" s="51" t="s">
        <v>44</v>
      </c>
      <c r="AD27" s="51" t="s">
        <v>44</v>
      </c>
      <c r="AE27" s="58"/>
      <c r="AF27" s="59" t="s">
        <v>44</v>
      </c>
      <c r="AG27" s="74" t="s">
        <v>44</v>
      </c>
      <c r="AH27" s="61" t="s">
        <v>44</v>
      </c>
      <c r="AI27" s="51" t="s">
        <v>44</v>
      </c>
      <c r="AJ27" s="51" t="s">
        <v>44</v>
      </c>
      <c r="AK27" s="51" t="s">
        <v>44</v>
      </c>
      <c r="AL27" s="51" t="s">
        <v>44</v>
      </c>
      <c r="AM27" s="74" t="s">
        <v>44</v>
      </c>
    </row>
    <row r="28" spans="1:39" ht="24" x14ac:dyDescent="0.2">
      <c r="A28" s="42" t="str">
        <f>OVERALL!AA$1</f>
        <v>INTERNET 24</v>
      </c>
      <c r="B28" s="43" t="s">
        <v>44</v>
      </c>
      <c r="C28" s="62" t="s">
        <v>44</v>
      </c>
      <c r="D28" s="45" t="s">
        <v>44</v>
      </c>
      <c r="E28" s="63" t="s">
        <v>44</v>
      </c>
      <c r="F28" s="64" t="s">
        <v>44</v>
      </c>
      <c r="G28" s="65" t="s">
        <v>44</v>
      </c>
      <c r="H28" s="66" t="s">
        <v>44</v>
      </c>
      <c r="I28" s="50" t="s">
        <v>44</v>
      </c>
      <c r="J28" s="65" t="s">
        <v>44</v>
      </c>
      <c r="K28" s="67" t="s">
        <v>44</v>
      </c>
      <c r="L28" s="68" t="s">
        <v>44</v>
      </c>
      <c r="M28" s="53" t="s">
        <v>44</v>
      </c>
      <c r="N28" s="65" t="s">
        <v>44</v>
      </c>
      <c r="O28" s="67" t="s">
        <v>44</v>
      </c>
      <c r="P28" s="67" t="s">
        <v>44</v>
      </c>
      <c r="Q28" s="68" t="s">
        <v>44</v>
      </c>
      <c r="R28" s="54" t="s">
        <v>44</v>
      </c>
      <c r="S28" s="69" t="s">
        <v>44</v>
      </c>
      <c r="T28" s="66" t="s">
        <v>44</v>
      </c>
      <c r="U28" s="66" t="s">
        <v>44</v>
      </c>
      <c r="V28" s="56" t="s">
        <v>44</v>
      </c>
      <c r="W28" s="69" t="s">
        <v>44</v>
      </c>
      <c r="X28" s="66" t="s">
        <v>44</v>
      </c>
      <c r="Y28" s="66" t="s">
        <v>44</v>
      </c>
      <c r="Z28" s="66" t="s">
        <v>44</v>
      </c>
      <c r="AA28" s="57" t="s">
        <v>44</v>
      </c>
      <c r="AB28" s="67" t="s">
        <v>44</v>
      </c>
      <c r="AC28" s="67" t="s">
        <v>44</v>
      </c>
      <c r="AD28" s="67" t="s">
        <v>44</v>
      </c>
      <c r="AE28" s="58"/>
      <c r="AF28" s="70" t="s">
        <v>44</v>
      </c>
      <c r="AG28" s="73" t="s">
        <v>44</v>
      </c>
      <c r="AH28" s="72" t="s">
        <v>44</v>
      </c>
      <c r="AI28" s="67" t="s">
        <v>44</v>
      </c>
      <c r="AJ28" s="67" t="s">
        <v>44</v>
      </c>
      <c r="AK28" s="67" t="s">
        <v>44</v>
      </c>
      <c r="AL28" s="67" t="s">
        <v>44</v>
      </c>
      <c r="AM28" s="73" t="s">
        <v>44</v>
      </c>
    </row>
    <row r="29" spans="1:39" ht="24" x14ac:dyDescent="0.2">
      <c r="A29" s="42" t="str">
        <f>OVERALL!AB$1</f>
        <v>INTERNET 25</v>
      </c>
      <c r="B29" s="43" t="s">
        <v>44</v>
      </c>
      <c r="C29" s="44" t="s">
        <v>44</v>
      </c>
      <c r="D29" s="45" t="s">
        <v>44</v>
      </c>
      <c r="E29" s="46" t="s">
        <v>44</v>
      </c>
      <c r="F29" s="47" t="s">
        <v>44</v>
      </c>
      <c r="G29" s="48" t="s">
        <v>44</v>
      </c>
      <c r="H29" s="49" t="s">
        <v>44</v>
      </c>
      <c r="I29" s="50" t="s">
        <v>44</v>
      </c>
      <c r="J29" s="48" t="s">
        <v>44</v>
      </c>
      <c r="K29" s="51" t="s">
        <v>44</v>
      </c>
      <c r="L29" s="52" t="s">
        <v>44</v>
      </c>
      <c r="M29" s="53" t="s">
        <v>44</v>
      </c>
      <c r="N29" s="48" t="s">
        <v>44</v>
      </c>
      <c r="O29" s="51" t="s">
        <v>44</v>
      </c>
      <c r="P29" s="51" t="s">
        <v>44</v>
      </c>
      <c r="Q29" s="52" t="s">
        <v>44</v>
      </c>
      <c r="R29" s="54" t="s">
        <v>44</v>
      </c>
      <c r="S29" s="55" t="s">
        <v>44</v>
      </c>
      <c r="T29" s="49" t="s">
        <v>44</v>
      </c>
      <c r="U29" s="49" t="s">
        <v>44</v>
      </c>
      <c r="V29" s="56" t="s">
        <v>44</v>
      </c>
      <c r="W29" s="55" t="s">
        <v>44</v>
      </c>
      <c r="X29" s="49" t="s">
        <v>44</v>
      </c>
      <c r="Y29" s="49" t="s">
        <v>44</v>
      </c>
      <c r="Z29" s="49" t="s">
        <v>44</v>
      </c>
      <c r="AA29" s="57" t="s">
        <v>44</v>
      </c>
      <c r="AB29" s="51" t="s">
        <v>44</v>
      </c>
      <c r="AC29" s="51" t="s">
        <v>44</v>
      </c>
      <c r="AD29" s="51" t="s">
        <v>44</v>
      </c>
      <c r="AE29" s="58"/>
      <c r="AF29" s="59" t="s">
        <v>44</v>
      </c>
      <c r="AG29" s="74" t="s">
        <v>44</v>
      </c>
      <c r="AH29" s="61" t="s">
        <v>44</v>
      </c>
      <c r="AI29" s="51" t="s">
        <v>44</v>
      </c>
      <c r="AJ29" s="51" t="s">
        <v>44</v>
      </c>
      <c r="AK29" s="51" t="s">
        <v>44</v>
      </c>
      <c r="AL29" s="51" t="s">
        <v>44</v>
      </c>
      <c r="AM29" s="74" t="s">
        <v>44</v>
      </c>
    </row>
    <row r="30" spans="1:39" ht="24" x14ac:dyDescent="0.2">
      <c r="A30" s="42" t="str">
        <f>OVERALL!AC$1</f>
        <v>INTERNET 26</v>
      </c>
      <c r="B30" s="43" t="s">
        <v>44</v>
      </c>
      <c r="C30" s="62" t="s">
        <v>44</v>
      </c>
      <c r="D30" s="45" t="s">
        <v>44</v>
      </c>
      <c r="E30" s="63" t="s">
        <v>44</v>
      </c>
      <c r="F30" s="64" t="s">
        <v>44</v>
      </c>
      <c r="G30" s="65" t="s">
        <v>44</v>
      </c>
      <c r="H30" s="66" t="s">
        <v>44</v>
      </c>
      <c r="I30" s="50" t="s">
        <v>44</v>
      </c>
      <c r="J30" s="65" t="s">
        <v>44</v>
      </c>
      <c r="K30" s="67" t="s">
        <v>44</v>
      </c>
      <c r="L30" s="68" t="s">
        <v>44</v>
      </c>
      <c r="M30" s="53" t="s">
        <v>44</v>
      </c>
      <c r="N30" s="65" t="s">
        <v>44</v>
      </c>
      <c r="O30" s="67" t="s">
        <v>44</v>
      </c>
      <c r="P30" s="67" t="s">
        <v>44</v>
      </c>
      <c r="Q30" s="68" t="s">
        <v>44</v>
      </c>
      <c r="R30" s="54" t="s">
        <v>44</v>
      </c>
      <c r="S30" s="69" t="s">
        <v>44</v>
      </c>
      <c r="T30" s="66" t="s">
        <v>44</v>
      </c>
      <c r="U30" s="66" t="s">
        <v>44</v>
      </c>
      <c r="V30" s="56" t="s">
        <v>44</v>
      </c>
      <c r="W30" s="69" t="s">
        <v>44</v>
      </c>
      <c r="X30" s="66" t="s">
        <v>44</v>
      </c>
      <c r="Y30" s="66" t="s">
        <v>44</v>
      </c>
      <c r="Z30" s="66" t="s">
        <v>44</v>
      </c>
      <c r="AA30" s="57" t="s">
        <v>44</v>
      </c>
      <c r="AB30" s="67" t="s">
        <v>44</v>
      </c>
      <c r="AC30" s="67" t="s">
        <v>44</v>
      </c>
      <c r="AD30" s="67" t="s">
        <v>44</v>
      </c>
      <c r="AE30" s="58"/>
      <c r="AF30" s="70" t="s">
        <v>44</v>
      </c>
      <c r="AG30" s="73" t="s">
        <v>44</v>
      </c>
      <c r="AH30" s="72" t="s">
        <v>44</v>
      </c>
      <c r="AI30" s="67" t="s">
        <v>44</v>
      </c>
      <c r="AJ30" s="67" t="s">
        <v>44</v>
      </c>
      <c r="AK30" s="67" t="s">
        <v>44</v>
      </c>
      <c r="AL30" s="67" t="s">
        <v>44</v>
      </c>
      <c r="AM30" s="73" t="s">
        <v>44</v>
      </c>
    </row>
    <row r="31" spans="1:39" ht="24" x14ac:dyDescent="0.2">
      <c r="A31" s="42" t="str">
        <f>OVERALL!AD$1</f>
        <v>INTERNET 27</v>
      </c>
      <c r="B31" s="43" t="s">
        <v>44</v>
      </c>
      <c r="C31" s="44" t="s">
        <v>44</v>
      </c>
      <c r="D31" s="45" t="s">
        <v>44</v>
      </c>
      <c r="E31" s="46" t="s">
        <v>44</v>
      </c>
      <c r="F31" s="47" t="s">
        <v>44</v>
      </c>
      <c r="G31" s="48" t="s">
        <v>44</v>
      </c>
      <c r="H31" s="49" t="s">
        <v>44</v>
      </c>
      <c r="I31" s="50" t="s">
        <v>44</v>
      </c>
      <c r="J31" s="48" t="s">
        <v>44</v>
      </c>
      <c r="K31" s="51" t="s">
        <v>44</v>
      </c>
      <c r="L31" s="52" t="s">
        <v>44</v>
      </c>
      <c r="M31" s="53" t="s">
        <v>44</v>
      </c>
      <c r="N31" s="48" t="s">
        <v>44</v>
      </c>
      <c r="O31" s="51" t="s">
        <v>44</v>
      </c>
      <c r="P31" s="51" t="s">
        <v>44</v>
      </c>
      <c r="Q31" s="52" t="s">
        <v>44</v>
      </c>
      <c r="R31" s="54" t="s">
        <v>44</v>
      </c>
      <c r="S31" s="55" t="s">
        <v>44</v>
      </c>
      <c r="T31" s="49" t="s">
        <v>44</v>
      </c>
      <c r="U31" s="49" t="s">
        <v>44</v>
      </c>
      <c r="V31" s="56" t="s">
        <v>44</v>
      </c>
      <c r="W31" s="55" t="s">
        <v>44</v>
      </c>
      <c r="X31" s="49" t="s">
        <v>44</v>
      </c>
      <c r="Y31" s="49" t="s">
        <v>44</v>
      </c>
      <c r="Z31" s="49" t="s">
        <v>44</v>
      </c>
      <c r="AA31" s="57" t="s">
        <v>44</v>
      </c>
      <c r="AB31" s="51" t="s">
        <v>44</v>
      </c>
      <c r="AC31" s="51" t="s">
        <v>44</v>
      </c>
      <c r="AD31" s="51" t="s">
        <v>44</v>
      </c>
      <c r="AE31" s="58" t="s">
        <v>44</v>
      </c>
      <c r="AF31" s="59" t="s">
        <v>44</v>
      </c>
      <c r="AG31" s="74" t="s">
        <v>44</v>
      </c>
      <c r="AH31" s="61" t="s">
        <v>44</v>
      </c>
      <c r="AI31" s="51" t="s">
        <v>44</v>
      </c>
      <c r="AJ31" s="51" t="s">
        <v>44</v>
      </c>
      <c r="AK31" s="51" t="s">
        <v>44</v>
      </c>
      <c r="AL31" s="51" t="s">
        <v>44</v>
      </c>
      <c r="AM31" s="74" t="s">
        <v>44</v>
      </c>
    </row>
    <row r="32" spans="1:39" ht="24" x14ac:dyDescent="0.2">
      <c r="A32" s="42" t="str">
        <f>OVERALL!AE$1</f>
        <v>INTERNET 28</v>
      </c>
      <c r="B32" s="43" t="s">
        <v>44</v>
      </c>
      <c r="C32" s="62" t="s">
        <v>44</v>
      </c>
      <c r="D32" s="45" t="s">
        <v>44</v>
      </c>
      <c r="E32" s="63" t="s">
        <v>44</v>
      </c>
      <c r="F32" s="64" t="s">
        <v>44</v>
      </c>
      <c r="G32" s="65" t="s">
        <v>44</v>
      </c>
      <c r="H32" s="66" t="s">
        <v>44</v>
      </c>
      <c r="I32" s="50" t="s">
        <v>44</v>
      </c>
      <c r="J32" s="65" t="s">
        <v>44</v>
      </c>
      <c r="K32" s="67" t="s">
        <v>44</v>
      </c>
      <c r="L32" s="68" t="s">
        <v>44</v>
      </c>
      <c r="M32" s="53" t="s">
        <v>44</v>
      </c>
      <c r="N32" s="65" t="s">
        <v>44</v>
      </c>
      <c r="O32" s="67" t="s">
        <v>44</v>
      </c>
      <c r="P32" s="67" t="s">
        <v>44</v>
      </c>
      <c r="Q32" s="68" t="s">
        <v>44</v>
      </c>
      <c r="R32" s="54" t="s">
        <v>44</v>
      </c>
      <c r="S32" s="69" t="s">
        <v>44</v>
      </c>
      <c r="T32" s="66" t="s">
        <v>44</v>
      </c>
      <c r="U32" s="66" t="s">
        <v>44</v>
      </c>
      <c r="V32" s="56" t="s">
        <v>44</v>
      </c>
      <c r="W32" s="69" t="s">
        <v>44</v>
      </c>
      <c r="X32" s="66" t="s">
        <v>44</v>
      </c>
      <c r="Y32" s="66" t="s">
        <v>44</v>
      </c>
      <c r="Z32" s="66" t="s">
        <v>44</v>
      </c>
      <c r="AA32" s="57" t="s">
        <v>44</v>
      </c>
      <c r="AB32" s="67" t="s">
        <v>44</v>
      </c>
      <c r="AC32" s="67" t="s">
        <v>44</v>
      </c>
      <c r="AD32" s="67" t="s">
        <v>44</v>
      </c>
      <c r="AE32" s="58" t="s">
        <v>44</v>
      </c>
      <c r="AF32" s="70" t="s">
        <v>44</v>
      </c>
      <c r="AG32" s="73" t="s">
        <v>44</v>
      </c>
      <c r="AH32" s="72" t="s">
        <v>44</v>
      </c>
      <c r="AI32" s="67" t="s">
        <v>44</v>
      </c>
      <c r="AJ32" s="67" t="s">
        <v>44</v>
      </c>
      <c r="AK32" s="67" t="s">
        <v>44</v>
      </c>
      <c r="AL32" s="67" t="s">
        <v>44</v>
      </c>
      <c r="AM32" s="73" t="s">
        <v>44</v>
      </c>
    </row>
    <row r="33" spans="1:39" ht="24" x14ac:dyDescent="0.2">
      <c r="A33" s="42" t="str">
        <f>OVERALL!AF$1</f>
        <v>INTERNET 29</v>
      </c>
      <c r="B33" s="43" t="s">
        <v>44</v>
      </c>
      <c r="C33" s="44" t="s">
        <v>44</v>
      </c>
      <c r="D33" s="45" t="s">
        <v>44</v>
      </c>
      <c r="E33" s="46" t="s">
        <v>44</v>
      </c>
      <c r="F33" s="47" t="s">
        <v>44</v>
      </c>
      <c r="G33" s="48" t="s">
        <v>44</v>
      </c>
      <c r="H33" s="49" t="s">
        <v>44</v>
      </c>
      <c r="I33" s="50" t="s">
        <v>44</v>
      </c>
      <c r="J33" s="48" t="s">
        <v>44</v>
      </c>
      <c r="K33" s="51" t="s">
        <v>44</v>
      </c>
      <c r="L33" s="52" t="s">
        <v>44</v>
      </c>
      <c r="M33" s="53" t="s">
        <v>44</v>
      </c>
      <c r="N33" s="48" t="s">
        <v>44</v>
      </c>
      <c r="O33" s="51" t="s">
        <v>44</v>
      </c>
      <c r="P33" s="51" t="s">
        <v>44</v>
      </c>
      <c r="Q33" s="52" t="s">
        <v>44</v>
      </c>
      <c r="R33" s="54" t="s">
        <v>44</v>
      </c>
      <c r="S33" s="55" t="s">
        <v>44</v>
      </c>
      <c r="T33" s="49" t="s">
        <v>44</v>
      </c>
      <c r="U33" s="49" t="s">
        <v>44</v>
      </c>
      <c r="V33" s="56" t="s">
        <v>44</v>
      </c>
      <c r="W33" s="55" t="s">
        <v>44</v>
      </c>
      <c r="X33" s="49" t="s">
        <v>44</v>
      </c>
      <c r="Y33" s="49" t="s">
        <v>44</v>
      </c>
      <c r="Z33" s="49" t="s">
        <v>44</v>
      </c>
      <c r="AA33" s="57" t="s">
        <v>44</v>
      </c>
      <c r="AB33" s="51" t="s">
        <v>44</v>
      </c>
      <c r="AC33" s="51" t="s">
        <v>44</v>
      </c>
      <c r="AD33" s="51" t="s">
        <v>44</v>
      </c>
      <c r="AE33" s="58" t="s">
        <v>44</v>
      </c>
      <c r="AF33" s="59" t="s">
        <v>44</v>
      </c>
      <c r="AG33" s="74" t="s">
        <v>44</v>
      </c>
      <c r="AH33" s="61" t="s">
        <v>44</v>
      </c>
      <c r="AI33" s="51" t="s">
        <v>44</v>
      </c>
      <c r="AJ33" s="51" t="s">
        <v>44</v>
      </c>
      <c r="AK33" s="51" t="s">
        <v>44</v>
      </c>
      <c r="AL33" s="51" t="s">
        <v>44</v>
      </c>
      <c r="AM33" s="74" t="s">
        <v>44</v>
      </c>
    </row>
    <row r="34" spans="1:39" ht="24" x14ac:dyDescent="0.2">
      <c r="A34" s="42" t="str">
        <f>OVERALL!AG$1</f>
        <v>INTERNET 30</v>
      </c>
      <c r="B34" s="75" t="s">
        <v>44</v>
      </c>
      <c r="C34" s="62" t="s">
        <v>44</v>
      </c>
      <c r="D34" s="76" t="s">
        <v>44</v>
      </c>
      <c r="E34" s="77" t="s">
        <v>44</v>
      </c>
      <c r="F34" s="78" t="s">
        <v>44</v>
      </c>
      <c r="G34" s="79" t="s">
        <v>44</v>
      </c>
      <c r="H34" s="80" t="s">
        <v>44</v>
      </c>
      <c r="I34" s="50" t="s">
        <v>44</v>
      </c>
      <c r="J34" s="65" t="s">
        <v>44</v>
      </c>
      <c r="K34" s="67" t="s">
        <v>44</v>
      </c>
      <c r="L34" s="68" t="s">
        <v>44</v>
      </c>
      <c r="M34" s="53" t="s">
        <v>44</v>
      </c>
      <c r="N34" s="65" t="s">
        <v>44</v>
      </c>
      <c r="O34" s="67" t="s">
        <v>44</v>
      </c>
      <c r="P34" s="67" t="s">
        <v>44</v>
      </c>
      <c r="Q34" s="68" t="s">
        <v>44</v>
      </c>
      <c r="R34" s="54" t="s">
        <v>44</v>
      </c>
      <c r="S34" s="69" t="s">
        <v>44</v>
      </c>
      <c r="T34" s="66" t="s">
        <v>44</v>
      </c>
      <c r="U34" s="66" t="s">
        <v>44</v>
      </c>
      <c r="V34" s="56" t="s">
        <v>44</v>
      </c>
      <c r="W34" s="69" t="s">
        <v>44</v>
      </c>
      <c r="X34" s="66" t="s">
        <v>44</v>
      </c>
      <c r="Y34" s="66" t="s">
        <v>44</v>
      </c>
      <c r="Z34" s="66" t="s">
        <v>44</v>
      </c>
      <c r="AA34" s="57" t="s">
        <v>44</v>
      </c>
      <c r="AB34" s="67" t="s">
        <v>44</v>
      </c>
      <c r="AC34" s="67" t="s">
        <v>44</v>
      </c>
      <c r="AD34" s="67" t="s">
        <v>44</v>
      </c>
      <c r="AE34" s="58" t="s">
        <v>44</v>
      </c>
      <c r="AF34" s="81" t="s">
        <v>44</v>
      </c>
      <c r="AG34" s="82" t="s">
        <v>44</v>
      </c>
      <c r="AH34" s="83" t="s">
        <v>44</v>
      </c>
      <c r="AI34" s="84" t="s">
        <v>44</v>
      </c>
      <c r="AJ34" s="84" t="s">
        <v>44</v>
      </c>
      <c r="AK34" s="84" t="s">
        <v>44</v>
      </c>
      <c r="AL34" s="84" t="s">
        <v>44</v>
      </c>
      <c r="AM34" s="82" t="s">
        <v>44</v>
      </c>
    </row>
    <row r="35" spans="1:39" s="103" customFormat="1" ht="44" customHeight="1" x14ac:dyDescent="0.25">
      <c r="A35" s="85" t="s">
        <v>45</v>
      </c>
      <c r="B35" s="86">
        <f>OVERALL!B3</f>
        <v>0.66022751322751316</v>
      </c>
      <c r="C35" s="87">
        <f>OVERALL!B$4</f>
        <v>0.63009259259259265</v>
      </c>
      <c r="D35" s="88">
        <f>OVERALL!B$6</f>
        <v>0.56944444444444431</v>
      </c>
      <c r="E35" s="89">
        <f>OVERALL!B$7</f>
        <v>0.94444444444444431</v>
      </c>
      <c r="F35" s="90">
        <f>OVERALL!B$8</f>
        <v>0.44444444444444442</v>
      </c>
      <c r="G35" s="90">
        <f>OVERALL!B$9</f>
        <v>0.58333333333333337</v>
      </c>
      <c r="H35" s="91">
        <f>OVERALL!B$10</f>
        <v>0.30555555555555552</v>
      </c>
      <c r="I35" s="92">
        <f>OVERALL!B$12</f>
        <v>0.71296296296296291</v>
      </c>
      <c r="J35" s="89">
        <f>OVERALL!B$13</f>
        <v>0.3611111111111111</v>
      </c>
      <c r="K35" s="90">
        <f>OVERALL!B$14</f>
        <v>0.94444444444444453</v>
      </c>
      <c r="L35" s="91">
        <f>OVERALL!B$15</f>
        <v>0.83333333333333337</v>
      </c>
      <c r="M35" s="93">
        <f>OVERALL!B$17</f>
        <v>0.65972222222222221</v>
      </c>
      <c r="N35" s="89">
        <f>OVERALL!B$18</f>
        <v>0.75</v>
      </c>
      <c r="O35" s="90">
        <f>OVERALL!B$19</f>
        <v>0.16666666666666666</v>
      </c>
      <c r="P35" s="90">
        <f>OVERALL!B$20</f>
        <v>0.72222222222222221</v>
      </c>
      <c r="Q35" s="91">
        <f>OVERALL!B$21</f>
        <v>1</v>
      </c>
      <c r="R35" s="94">
        <f>OVERALL!B$23</f>
        <v>0.61111111111111105</v>
      </c>
      <c r="S35" s="89">
        <f>OVERALL!B$24</f>
        <v>0.38888888888888884</v>
      </c>
      <c r="T35" s="90">
        <f>OVERALL!B$25</f>
        <v>0.63888888888888895</v>
      </c>
      <c r="U35" s="95">
        <f>OVERALL!B$26</f>
        <v>0.80555555555555547</v>
      </c>
      <c r="V35" s="96">
        <f>OVERALL!B$28</f>
        <v>0.57638888888888884</v>
      </c>
      <c r="W35" s="89">
        <f>OVERALL!B$29</f>
        <v>0.69444444444444431</v>
      </c>
      <c r="X35" s="90">
        <f>OVERALL!B$30</f>
        <v>0.38888888888888884</v>
      </c>
      <c r="Y35" s="90">
        <f>OVERALL!B$31</f>
        <v>0.5</v>
      </c>
      <c r="Z35" s="90">
        <f>OVERALL!B$32</f>
        <v>0.72222222222222221</v>
      </c>
      <c r="AA35" s="97"/>
      <c r="AB35" s="90">
        <f>OVERALL!B$34</f>
        <v>0</v>
      </c>
      <c r="AC35" s="90">
        <f>OVERALL!B$35</f>
        <v>0</v>
      </c>
      <c r="AD35" s="90">
        <f>OVERALL!B$36</f>
        <v>0</v>
      </c>
      <c r="AE35" s="98">
        <f>OVERALL!B$39</f>
        <v>0.94444444444444431</v>
      </c>
      <c r="AF35" s="99">
        <f>OVERALL!B$39</f>
        <v>0.94444444444444431</v>
      </c>
      <c r="AG35" s="100">
        <f>OVERALL!B40</f>
        <v>5.906314300411517E-3</v>
      </c>
      <c r="AH35" s="101">
        <f>OVERALL!B$41</f>
        <v>5.916666666666667</v>
      </c>
      <c r="AI35" s="90">
        <f>OVERALL!B$42</f>
        <v>1</v>
      </c>
      <c r="AJ35" s="90">
        <f>OVERALL!B$43</f>
        <v>1</v>
      </c>
      <c r="AK35" s="90">
        <f>OVERALL!B$44</f>
        <v>1</v>
      </c>
      <c r="AL35" s="90">
        <f>OVERALL!B$45</f>
        <v>5.5555555555555552E-2</v>
      </c>
      <c r="AM35" s="102">
        <f>OVERALL!B71</f>
        <v>7.798032407407402E-3</v>
      </c>
    </row>
  </sheetData>
  <mergeCells count="12">
    <mergeCell ref="AF2:AL3"/>
    <mergeCell ref="AM2:AM3"/>
    <mergeCell ref="D3:H3"/>
    <mergeCell ref="I3:L3"/>
    <mergeCell ref="M3:Q3"/>
    <mergeCell ref="R3:U3"/>
    <mergeCell ref="V3:Z3"/>
    <mergeCell ref="A2:A4"/>
    <mergeCell ref="B2:B4"/>
    <mergeCell ref="C2:C4"/>
    <mergeCell ref="D2:Z2"/>
    <mergeCell ref="AB2:AD3"/>
  </mergeCells>
  <pageMargins left="0.7" right="0.7" top="0.75" bottom="0.75" header="0.51180555555555496" footer="0.51180555555555496"/>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H1" zoomScaleNormal="100" workbookViewId="0">
      <selection activeCell="Z2" sqref="Z2"/>
    </sheetView>
  </sheetViews>
  <sheetFormatPr baseColWidth="10" defaultColWidth="8.83203125" defaultRowHeight="16" x14ac:dyDescent="0.2"/>
  <sheetData>
    <row r="1" spans="1:37" x14ac:dyDescent="0.2">
      <c r="A1" t="s">
        <v>46</v>
      </c>
      <c r="B1" s="104" t="s">
        <v>1</v>
      </c>
      <c r="C1" s="104" t="s">
        <v>2</v>
      </c>
      <c r="D1" s="104" t="s">
        <v>10</v>
      </c>
      <c r="E1" s="104" t="s">
        <v>11</v>
      </c>
      <c r="F1" s="104" t="s">
        <v>12</v>
      </c>
      <c r="G1" s="104" t="s">
        <v>13</v>
      </c>
      <c r="H1" s="104" t="s">
        <v>14</v>
      </c>
      <c r="I1" s="104" t="s">
        <v>15</v>
      </c>
      <c r="J1" s="104" t="s">
        <v>16</v>
      </c>
      <c r="K1" s="104" t="s">
        <v>17</v>
      </c>
      <c r="L1" s="104" t="s">
        <v>18</v>
      </c>
      <c r="M1" s="104" t="s">
        <v>19</v>
      </c>
      <c r="N1" s="104" t="s">
        <v>20</v>
      </c>
      <c r="O1" s="104" t="s">
        <v>21</v>
      </c>
      <c r="P1" s="104" t="s">
        <v>22</v>
      </c>
      <c r="Q1" s="104" t="s">
        <v>23</v>
      </c>
      <c r="R1" s="104" t="s">
        <v>24</v>
      </c>
      <c r="S1" s="104" t="s">
        <v>25</v>
      </c>
      <c r="T1" s="104" t="s">
        <v>26</v>
      </c>
      <c r="U1" s="104" t="s">
        <v>27</v>
      </c>
      <c r="V1" s="104" t="s">
        <v>28</v>
      </c>
      <c r="W1" s="104" t="s">
        <v>29</v>
      </c>
      <c r="X1" s="104" t="s">
        <v>30</v>
      </c>
      <c r="Y1" s="104" t="s">
        <v>31</v>
      </c>
      <c r="Z1" s="104" t="s">
        <v>32</v>
      </c>
      <c r="AA1" s="104" t="s">
        <v>33</v>
      </c>
      <c r="AB1" s="104" t="s">
        <v>34</v>
      </c>
      <c r="AC1" s="104" t="s">
        <v>35</v>
      </c>
      <c r="AD1" s="104" t="s">
        <v>36</v>
      </c>
      <c r="AE1" s="104" t="s">
        <v>37</v>
      </c>
      <c r="AF1" s="104" t="s">
        <v>38</v>
      </c>
      <c r="AG1" s="104" t="s">
        <v>39</v>
      </c>
      <c r="AH1" s="104" t="s">
        <v>40</v>
      </c>
      <c r="AI1" s="104" t="s">
        <v>41</v>
      </c>
      <c r="AJ1" s="104" t="s">
        <v>42</v>
      </c>
      <c r="AK1" s="104" t="s">
        <v>43</v>
      </c>
    </row>
    <row r="2" spans="1:37" x14ac:dyDescent="0.2">
      <c r="A2" t="str">
        <f>IF(LEN(REPORT!A5)&gt;2,REPORT!A5,"")</f>
        <v>AUSSIE BROADBAND</v>
      </c>
      <c r="B2">
        <f>IFERROR(INDEX(REPORT!$A$2:$BZ$100,MATCH($A2,REPORT!$A$2:$A$100,0),MATCH(B$1,REPORT!$A$2:$BZ$2,0)),"")</f>
        <v>0.54778571428571432</v>
      </c>
      <c r="C2">
        <f>IFERROR(INDEX(REPORT!$A$2:$BZ$100,MATCH($A2,REPORT!$A$2:$A$100,0),MATCH(C$1,REPORT!$A$2:$BZ$2,0)),"")</f>
        <v>0.69791666666666674</v>
      </c>
      <c r="D2">
        <f>IFERROR(INDEX(REPORT!$A$4:$BZ$100,MATCH($A2,REPORT!$A$4:$A$100,0),MATCH(D$1,REPORT!$A$4:$BZ$4,0)),"")</f>
        <v>0.5</v>
      </c>
      <c r="E2">
        <f>IFERROR(INDEX(REPORT!$A$4:$BZ$100,MATCH($A2,REPORT!$A$4:$A$100,0),MATCH(E$1,REPORT!$A$4:$BZ$4,0)),"")</f>
        <v>1</v>
      </c>
      <c r="F2">
        <f>IFERROR(INDEX(REPORT!$A$4:$BZ$100,MATCH($A2,REPORT!$A$4:$A$100,0),MATCH(F$1,REPORT!$A$4:$BZ$4,0)),"")</f>
        <v>0</v>
      </c>
      <c r="G2">
        <f>IFERROR(INDEX(REPORT!$A$4:$BZ$100,MATCH($A2,REPORT!$A$4:$A$100,0),MATCH(G$1,REPORT!$A$4:$BZ$4,0)),"")</f>
        <v>0.5</v>
      </c>
      <c r="H2">
        <f>IFERROR(INDEX(REPORT!$A$4:$BZ$100,MATCH($A2,REPORT!$A$4:$A$100,0),MATCH(H$1,REPORT!$A$4:$BZ$4,0)),"")</f>
        <v>0.5</v>
      </c>
      <c r="I2">
        <f>IFERROR(INDEX(REPORT!$A$4:$BZ$100,MATCH($A2,REPORT!$A$4:$A$100,0),MATCH(I$1,REPORT!$A$4:$BZ$4,0)),"")</f>
        <v>0.83333333333333337</v>
      </c>
      <c r="J2">
        <f>IFERROR(INDEX(REPORT!$A$4:$BZ$100,MATCH($A2,REPORT!$A$4:$A$100,0),MATCH(J$1,REPORT!$A$4:$BZ$4,0)),"")</f>
        <v>0.5</v>
      </c>
      <c r="K2">
        <f>IFERROR(INDEX(REPORT!$A$4:$BZ$100,MATCH($A2,REPORT!$A$4:$A$100,0),MATCH(K$1,REPORT!$A$4:$BZ$4,0)),"")</f>
        <v>1</v>
      </c>
      <c r="L2">
        <f>IFERROR(INDEX(REPORT!$A$4:$BZ$100,MATCH($A2,REPORT!$A$4:$A$100,0),MATCH(L$1,REPORT!$A$4:$BZ$4,0)),"")</f>
        <v>1</v>
      </c>
      <c r="M2">
        <f>IFERROR(INDEX(REPORT!$A$4:$BZ$100,MATCH($A2,REPORT!$A$4:$A$100,0),MATCH(M$1,REPORT!$A$4:$BZ$4,0)),"")</f>
        <v>0.625</v>
      </c>
      <c r="N2">
        <f>IFERROR(INDEX(REPORT!$A$4:$BZ$100,MATCH($A2,REPORT!$A$4:$A$100,0),MATCH(N$1,REPORT!$A$4:$BZ$4,0)),"")</f>
        <v>1</v>
      </c>
      <c r="O2">
        <f>IFERROR(INDEX(REPORT!$A$4:$BZ$100,MATCH($A2,REPORT!$A$4:$A$100,0),MATCH(O$1,REPORT!$A$4:$BZ$4,0)),"")</f>
        <v>0</v>
      </c>
      <c r="P2">
        <f>IFERROR(INDEX(REPORT!$A$4:$BZ$100,MATCH($A2,REPORT!$A$4:$A$100,0),MATCH(P$1,REPORT!$A$4:$BZ$4,0)),"")</f>
        <v>0.5</v>
      </c>
      <c r="Q2">
        <f>IFERROR(INDEX(REPORT!$A$4:$BZ$100,MATCH($A2,REPORT!$A$4:$A$100,0),MATCH(Q$1,REPORT!$A$4:$BZ$4,0)),"")</f>
        <v>1</v>
      </c>
      <c r="R2">
        <f>IFERROR(INDEX(REPORT!$A$4:$BZ$100,MATCH($A2,REPORT!$A$4:$A$100,0),MATCH(R$1,REPORT!$A$4:$BZ$4,0)),"")</f>
        <v>0.66666666666666663</v>
      </c>
      <c r="S2">
        <f>IFERROR(INDEX(REPORT!$A$4:$BZ$100,MATCH($A2,REPORT!$A$4:$A$100,0),MATCH(S$1,REPORT!$A$4:$BZ$4,0)),"")</f>
        <v>0</v>
      </c>
      <c r="T2">
        <f>IFERROR(INDEX(REPORT!$A$4:$BZ$100,MATCH($A2,REPORT!$A$4:$A$100,0),MATCH(T$1,REPORT!$A$4:$BZ$4,0)),"")</f>
        <v>1</v>
      </c>
      <c r="U2">
        <f>IFERROR(INDEX(REPORT!$A$4:$BZ$100,MATCH($A2,REPORT!$A$4:$A$100,0),MATCH(U$1,REPORT!$A$4:$BZ$4,0)),"")</f>
        <v>1</v>
      </c>
      <c r="V2">
        <f>IFERROR(INDEX(REPORT!$A$4:$BZ$100,MATCH($A2,REPORT!$A$4:$A$100,0),MATCH(V$1,REPORT!$A$4:$BZ$4,0)),"")</f>
        <v>0.875</v>
      </c>
      <c r="W2">
        <f>IFERROR(INDEX(REPORT!$A$4:$BZ$100,MATCH($A2,REPORT!$A$4:$A$100,0),MATCH(W$1,REPORT!$A$4:$BZ$4,0)),"")</f>
        <v>1</v>
      </c>
      <c r="X2">
        <f>IFERROR(INDEX(REPORT!$A$4:$BZ$100,MATCH($A2,REPORT!$A$4:$A$100,0),MATCH(X$1,REPORT!$A$4:$BZ$4,0)),"")</f>
        <v>1</v>
      </c>
      <c r="Y2">
        <f>IFERROR(INDEX(REPORT!$A$4:$BZ$100,MATCH($A2,REPORT!$A$4:$A$100,0),MATCH(Y$1,REPORT!$A$4:$BZ$4,0)),"")</f>
        <v>1</v>
      </c>
      <c r="Z2">
        <f>IFERROR(INDEX(REPORT!$A$4:$BZ$100,MATCH($A2,REPORT!$A$4:$A$100,0),MATCH(Z$1,REPORT!$A$4:$BZ$4,0)),"")</f>
        <v>0.5</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0.66666666666666663</v>
      </c>
      <c r="AE2">
        <f>IFERROR(INDEX(REPORT!$A$4:$BZ$100,MATCH($A2,REPORT!$A$4:$A$100,0),MATCH(AE$1,REPORT!$A$4:$BZ$4,0)),"")</f>
        <v>4.658564814814815E-3</v>
      </c>
      <c r="AF2">
        <f>IFERROR(INDEX(REPORT!$A$4:$BZ$100,MATCH($A2,REPORT!$A$4:$A$100,0),MATCH(AF$1,REPORT!$A$4:$BZ$4,0)),"")</f>
        <v>6.5</v>
      </c>
      <c r="AG2">
        <f>IFERROR(INDEX(REPORT!$A$4:$BZ$100,MATCH($A2,REPORT!$A$4:$A$100,0),MATCH(AG$1,REPORT!$A$4:$BZ$4,0)),"")</f>
        <v>1</v>
      </c>
      <c r="AH2">
        <f>IFERROR(INDEX(REPORT!$A$4:$BZ$100,MATCH($A2,REPORT!$A$4:$A$100,0),MATCH(AH$1,REPORT!$A$4:$BZ$4,0)),"")</f>
        <v>1</v>
      </c>
      <c r="AI2">
        <f>IFERROR(INDEX(REPORT!$A$4:$BZ$100,MATCH($A2,REPORT!$A$4:$A$100,0),MATCH(AI$1,REPORT!$A$4:$BZ$4,0)),"")</f>
        <v>1</v>
      </c>
      <c r="AJ2">
        <f>IFERROR(INDEX(REPORT!$A$4:$BZ$100,MATCH($A2,REPORT!$A$4:$A$100,0),MATCH(AJ$1,REPORT!$A$4:$BZ$4,0)),"")</f>
        <v>0</v>
      </c>
      <c r="AK2">
        <f>IFERROR(INDEX(REPORT!$A$4:$BZ$100,MATCH($A2,REPORT!$A$4:$A$100,0),MATCH(AK$1,REPORT!$A$4:$BZ$4,0)),"")</f>
        <v>9.0682870370370379E-3</v>
      </c>
    </row>
    <row r="3" spans="1:37" x14ac:dyDescent="0.2">
      <c r="A3" t="str">
        <f>IF(LEN(REPORT!A6)&gt;2,REPORT!A6,"")</f>
        <v>DODO INTERNET</v>
      </c>
      <c r="B3">
        <f>IFERROR(INDEX(REPORT!$A$2:$BZ$100,MATCH($A3,REPORT!$A$2:$A$100,0),MATCH(B$1,REPORT!$A$2:$BZ$2,0)),"")</f>
        <v>0.6560515873015873</v>
      </c>
      <c r="C3">
        <f>IFERROR(INDEX(REPORT!$A$2:$BZ$100,MATCH($A3,REPORT!$A$2:$A$100,0),MATCH(C$1,REPORT!$A$2:$BZ$2,0)),"")</f>
        <v>0.54861111111111116</v>
      </c>
      <c r="D3">
        <f>IFERROR(INDEX(REPORT!$A$4:$BZ$100,MATCH($A3,REPORT!$A$4:$A$100,0),MATCH(D$1,REPORT!$A$4:$BZ$4,0)),"")</f>
        <v>0.49999999999999994</v>
      </c>
      <c r="E3">
        <f>IFERROR(INDEX(REPORT!$A$4:$BZ$100,MATCH($A3,REPORT!$A$4:$A$100,0),MATCH(E$1,REPORT!$A$4:$BZ$4,0)),"")</f>
        <v>0.66666666666666663</v>
      </c>
      <c r="F3">
        <f>IFERROR(INDEX(REPORT!$A$4:$BZ$100,MATCH($A3,REPORT!$A$4:$A$100,0),MATCH(F$1,REPORT!$A$4:$BZ$4,0)),"")</f>
        <v>0.33333333333333331</v>
      </c>
      <c r="G3">
        <f>IFERROR(INDEX(REPORT!$A$4:$BZ$100,MATCH($A3,REPORT!$A$4:$A$100,0),MATCH(G$1,REPORT!$A$4:$BZ$4,0)),"")</f>
        <v>0.66666666666666663</v>
      </c>
      <c r="H3">
        <f>IFERROR(INDEX(REPORT!$A$4:$BZ$100,MATCH($A3,REPORT!$A$4:$A$100,0),MATCH(H$1,REPORT!$A$4:$BZ$4,0)),"")</f>
        <v>0.33333333333333331</v>
      </c>
      <c r="I3">
        <f>IFERROR(INDEX(REPORT!$A$4:$BZ$100,MATCH($A3,REPORT!$A$4:$A$100,0),MATCH(I$1,REPORT!$A$4:$BZ$4,0)),"")</f>
        <v>0.55555555555555547</v>
      </c>
      <c r="J3">
        <f>IFERROR(INDEX(REPORT!$A$4:$BZ$100,MATCH($A3,REPORT!$A$4:$A$100,0),MATCH(J$1,REPORT!$A$4:$BZ$4,0)),"")</f>
        <v>0</v>
      </c>
      <c r="K3">
        <f>IFERROR(INDEX(REPORT!$A$4:$BZ$100,MATCH($A3,REPORT!$A$4:$A$100,0),MATCH(K$1,REPORT!$A$4:$BZ$4,0)),"")</f>
        <v>1</v>
      </c>
      <c r="L3">
        <f>IFERROR(INDEX(REPORT!$A$4:$BZ$100,MATCH($A3,REPORT!$A$4:$A$100,0),MATCH(L$1,REPORT!$A$4:$BZ$4,0)),"")</f>
        <v>0.66666666666666663</v>
      </c>
      <c r="M3">
        <f>IFERROR(INDEX(REPORT!$A$4:$BZ$100,MATCH($A3,REPORT!$A$4:$A$100,0),MATCH(M$1,REPORT!$A$4:$BZ$4,0)),"")</f>
        <v>0.75</v>
      </c>
      <c r="N3">
        <f>IFERROR(INDEX(REPORT!$A$4:$BZ$100,MATCH($A3,REPORT!$A$4:$A$100,0),MATCH(N$1,REPORT!$A$4:$BZ$4,0)),"")</f>
        <v>1</v>
      </c>
      <c r="O3">
        <f>IFERROR(INDEX(REPORT!$A$4:$BZ$100,MATCH($A3,REPORT!$A$4:$A$100,0),MATCH(O$1,REPORT!$A$4:$BZ$4,0)),"")</f>
        <v>0</v>
      </c>
      <c r="P3">
        <f>IFERROR(INDEX(REPORT!$A$4:$BZ$100,MATCH($A3,REPORT!$A$4:$A$100,0),MATCH(P$1,REPORT!$A$4:$BZ$4,0)),"")</f>
        <v>1</v>
      </c>
      <c r="Q3">
        <f>IFERROR(INDEX(REPORT!$A$4:$BZ$100,MATCH($A3,REPORT!$A$4:$A$100,0),MATCH(Q$1,REPORT!$A$4:$BZ$4,0)),"")</f>
        <v>1</v>
      </c>
      <c r="R3">
        <f>IFERROR(INDEX(REPORT!$A$4:$BZ$100,MATCH($A3,REPORT!$A$4:$A$100,0),MATCH(R$1,REPORT!$A$4:$BZ$4,0)),"")</f>
        <v>0.33333333333333331</v>
      </c>
      <c r="S3">
        <f>IFERROR(INDEX(REPORT!$A$4:$BZ$100,MATCH($A3,REPORT!$A$4:$A$100,0),MATCH(S$1,REPORT!$A$4:$BZ$4,0)),"")</f>
        <v>0.33333333333333331</v>
      </c>
      <c r="T3">
        <f>IFERROR(INDEX(REPORT!$A$4:$BZ$100,MATCH($A3,REPORT!$A$4:$A$100,0),MATCH(T$1,REPORT!$A$4:$BZ$4,0)),"")</f>
        <v>0</v>
      </c>
      <c r="U3">
        <f>IFERROR(INDEX(REPORT!$A$4:$BZ$100,MATCH($A3,REPORT!$A$4:$A$100,0),MATCH(U$1,REPORT!$A$4:$BZ$4,0)),"")</f>
        <v>0.66666666666666663</v>
      </c>
      <c r="V3">
        <f>IFERROR(INDEX(REPORT!$A$4:$BZ$100,MATCH($A3,REPORT!$A$4:$A$100,0),MATCH(V$1,REPORT!$A$4:$BZ$4,0)),"")</f>
        <v>0.5</v>
      </c>
      <c r="W3">
        <f>IFERROR(INDEX(REPORT!$A$4:$BZ$100,MATCH($A3,REPORT!$A$4:$A$100,0),MATCH(W$1,REPORT!$A$4:$BZ$4,0)),"")</f>
        <v>0</v>
      </c>
      <c r="X3">
        <f>IFERROR(INDEX(REPORT!$A$4:$BZ$100,MATCH($A3,REPORT!$A$4:$A$100,0),MATCH(X$1,REPORT!$A$4:$BZ$4,0)),"")</f>
        <v>0</v>
      </c>
      <c r="Y3">
        <f>IFERROR(INDEX(REPORT!$A$4:$BZ$100,MATCH($A3,REPORT!$A$4:$A$100,0),MATCH(Y$1,REPORT!$A$4:$BZ$4,0)),"")</f>
        <v>1</v>
      </c>
      <c r="Z3">
        <f>IFERROR(INDEX(REPORT!$A$4:$BZ$100,MATCH($A3,REPORT!$A$4:$A$100,0),MATCH(Z$1,REPORT!$A$4:$BZ$4,0)),"")</f>
        <v>1</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1</v>
      </c>
      <c r="AE3">
        <f>IFERROR(INDEX(REPORT!$A$4:$BZ$100,MATCH($A3,REPORT!$A$4:$A$100,0),MATCH(AE$1,REPORT!$A$4:$BZ$4,0)),"")</f>
        <v>3.6381172839506167E-3</v>
      </c>
      <c r="AF3">
        <f>IFERROR(INDEX(REPORT!$A$4:$BZ$100,MATCH($A3,REPORT!$A$4:$A$100,0),MATCH(AF$1,REPORT!$A$4:$BZ$4,0)),"")</f>
        <v>5</v>
      </c>
      <c r="AG3">
        <f>IFERROR(INDEX(REPORT!$A$4:$BZ$100,MATCH($A3,REPORT!$A$4:$A$100,0),MATCH(AG$1,REPORT!$A$4:$BZ$4,0)),"")</f>
        <v>1</v>
      </c>
      <c r="AH3">
        <f>IFERROR(INDEX(REPORT!$A$4:$BZ$100,MATCH($A3,REPORT!$A$4:$A$100,0),MATCH(AH$1,REPORT!$A$4:$BZ$4,0)),"")</f>
        <v>1</v>
      </c>
      <c r="AI3">
        <f>IFERROR(INDEX(REPORT!$A$4:$BZ$100,MATCH($A3,REPORT!$A$4:$A$100,0),MATCH(AI$1,REPORT!$A$4:$BZ$4,0)),"")</f>
        <v>1</v>
      </c>
      <c r="AJ3">
        <f>IFERROR(INDEX(REPORT!$A$4:$BZ$100,MATCH($A3,REPORT!$A$4:$A$100,0),MATCH(AJ$1,REPORT!$A$4:$BZ$4,0)),"")</f>
        <v>0</v>
      </c>
      <c r="AK3">
        <f>IFERROR(INDEX(REPORT!$A$4:$BZ$100,MATCH($A3,REPORT!$A$4:$A$100,0),MATCH(AK$1,REPORT!$A$4:$BZ$4,0)),"")</f>
        <v>5.5787037037037029E-3</v>
      </c>
    </row>
    <row r="4" spans="1:37" x14ac:dyDescent="0.2">
      <c r="A4" t="str">
        <f>IF(LEN(REPORT!A7)&gt;2,REPORT!A7,"")</f>
        <v>iiNET</v>
      </c>
      <c r="B4">
        <f>IFERROR(INDEX(REPORT!$A$2:$BZ$100,MATCH($A4,REPORT!$A$2:$A$100,0),MATCH(B$1,REPORT!$A$2:$BZ$2,0)),"")</f>
        <v>0.64749999999999996</v>
      </c>
      <c r="C4">
        <f>IFERROR(INDEX(REPORT!$A$2:$BZ$100,MATCH($A4,REPORT!$A$2:$A$100,0),MATCH(C$1,REPORT!$A$2:$BZ$2,0)),"")</f>
        <v>0.5395833333333333</v>
      </c>
      <c r="D4">
        <f>IFERROR(INDEX(REPORT!$A$4:$BZ$100,MATCH($A4,REPORT!$A$4:$A$100,0),MATCH(D$1,REPORT!$A$4:$BZ$4,0)),"")</f>
        <v>0.5</v>
      </c>
      <c r="E4">
        <f>IFERROR(INDEX(REPORT!$A$4:$BZ$100,MATCH($A4,REPORT!$A$4:$A$100,0),MATCH(E$1,REPORT!$A$4:$BZ$4,0)),"")</f>
        <v>1</v>
      </c>
      <c r="F4">
        <f>IFERROR(INDEX(REPORT!$A$4:$BZ$100,MATCH($A4,REPORT!$A$4:$A$100,0),MATCH(F$1,REPORT!$A$4:$BZ$4,0)),"")</f>
        <v>0</v>
      </c>
      <c r="G4">
        <f>IFERROR(INDEX(REPORT!$A$4:$BZ$100,MATCH($A4,REPORT!$A$4:$A$100,0),MATCH(G$1,REPORT!$A$4:$BZ$4,0)),"")</f>
        <v>1</v>
      </c>
      <c r="H4">
        <f>IFERROR(INDEX(REPORT!$A$4:$BZ$100,MATCH($A4,REPORT!$A$4:$A$100,0),MATCH(H$1,REPORT!$A$4:$BZ$4,0)),"")</f>
        <v>0</v>
      </c>
      <c r="I4">
        <f>IFERROR(INDEX(REPORT!$A$4:$BZ$100,MATCH($A4,REPORT!$A$4:$A$100,0),MATCH(I$1,REPORT!$A$4:$BZ$4,0)),"")</f>
        <v>0.66666666666666663</v>
      </c>
      <c r="J4">
        <f>IFERROR(INDEX(REPORT!$A$4:$BZ$100,MATCH($A4,REPORT!$A$4:$A$100,0),MATCH(J$1,REPORT!$A$4:$BZ$4,0)),"")</f>
        <v>0</v>
      </c>
      <c r="K4">
        <f>IFERROR(INDEX(REPORT!$A$4:$BZ$100,MATCH($A4,REPORT!$A$4:$A$100,0),MATCH(K$1,REPORT!$A$4:$BZ$4,0)),"")</f>
        <v>1</v>
      </c>
      <c r="L4">
        <f>IFERROR(INDEX(REPORT!$A$4:$BZ$100,MATCH($A4,REPORT!$A$4:$A$100,0),MATCH(L$1,REPORT!$A$4:$BZ$4,0)),"")</f>
        <v>1</v>
      </c>
      <c r="M4">
        <f>IFERROR(INDEX(REPORT!$A$4:$BZ$100,MATCH($A4,REPORT!$A$4:$A$100,0),MATCH(M$1,REPORT!$A$4:$BZ$4,0)),"")</f>
        <v>0.625</v>
      </c>
      <c r="N4">
        <f>IFERROR(INDEX(REPORT!$A$4:$BZ$100,MATCH($A4,REPORT!$A$4:$A$100,0),MATCH(N$1,REPORT!$A$4:$BZ$4,0)),"")</f>
        <v>0.5</v>
      </c>
      <c r="O4">
        <f>IFERROR(INDEX(REPORT!$A$4:$BZ$100,MATCH($A4,REPORT!$A$4:$A$100,0),MATCH(O$1,REPORT!$A$4:$BZ$4,0)),"")</f>
        <v>0</v>
      </c>
      <c r="P4">
        <f>IFERROR(INDEX(REPORT!$A$4:$BZ$100,MATCH($A4,REPORT!$A$4:$A$100,0),MATCH(P$1,REPORT!$A$4:$BZ$4,0)),"")</f>
        <v>1</v>
      </c>
      <c r="Q4">
        <f>IFERROR(INDEX(REPORT!$A$4:$BZ$100,MATCH($A4,REPORT!$A$4:$A$100,0),MATCH(Q$1,REPORT!$A$4:$BZ$4,0)),"")</f>
        <v>1</v>
      </c>
      <c r="R4">
        <f>IFERROR(INDEX(REPORT!$A$4:$BZ$100,MATCH($A4,REPORT!$A$4:$A$100,0),MATCH(R$1,REPORT!$A$4:$BZ$4,0)),"")</f>
        <v>0.66666666666666663</v>
      </c>
      <c r="S4">
        <f>IFERROR(INDEX(REPORT!$A$4:$BZ$100,MATCH($A4,REPORT!$A$4:$A$100,0),MATCH(S$1,REPORT!$A$4:$BZ$4,0)),"")</f>
        <v>1</v>
      </c>
      <c r="T4">
        <f>IFERROR(INDEX(REPORT!$A$4:$BZ$100,MATCH($A4,REPORT!$A$4:$A$100,0),MATCH(T$1,REPORT!$A$4:$BZ$4,0)),"")</f>
        <v>0.5</v>
      </c>
      <c r="U4">
        <f>IFERROR(INDEX(REPORT!$A$4:$BZ$100,MATCH($A4,REPORT!$A$4:$A$100,0),MATCH(U$1,REPORT!$A$4:$BZ$4,0)),"")</f>
        <v>0.5</v>
      </c>
      <c r="V4">
        <f>IFERROR(INDEX(REPORT!$A$4:$BZ$100,MATCH($A4,REPORT!$A$4:$A$100,0),MATCH(V$1,REPORT!$A$4:$BZ$4,0)),"")</f>
        <v>0.25</v>
      </c>
      <c r="W4">
        <f>IFERROR(INDEX(REPORT!$A$4:$BZ$100,MATCH($A4,REPORT!$A$4:$A$100,0),MATCH(W$1,REPORT!$A$4:$BZ$4,0)),"")</f>
        <v>0.5</v>
      </c>
      <c r="X4">
        <f>IFERROR(INDEX(REPORT!$A$4:$BZ$100,MATCH($A4,REPORT!$A$4:$A$100,0),MATCH(X$1,REPORT!$A$4:$BZ$4,0)),"")</f>
        <v>0</v>
      </c>
      <c r="Y4">
        <f>IFERROR(INDEX(REPORT!$A$4:$BZ$100,MATCH($A4,REPORT!$A$4:$A$100,0),MATCH(Y$1,REPORT!$A$4:$BZ$4,0)),"")</f>
        <v>0</v>
      </c>
      <c r="Z4">
        <f>IFERROR(INDEX(REPORT!$A$4:$BZ$100,MATCH($A4,REPORT!$A$4:$A$100,0),MATCH(Z$1,REPORT!$A$4:$BZ$4,0)),"")</f>
        <v>0.5</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6.4467592592592545E-3</v>
      </c>
      <c r="AF4">
        <f>IFERROR(INDEX(REPORT!$A$4:$BZ$100,MATCH($A4,REPORT!$A$4:$A$100,0),MATCH(AF$1,REPORT!$A$4:$BZ$4,0)),"")</f>
        <v>5</v>
      </c>
      <c r="AG4">
        <f>IFERROR(INDEX(REPORT!$A$4:$BZ$100,MATCH($A4,REPORT!$A$4:$A$100,0),MATCH(AG$1,REPORT!$A$4:$BZ$4,0)),"")</f>
        <v>1</v>
      </c>
      <c r="AH4">
        <f>IFERROR(INDEX(REPORT!$A$4:$BZ$100,MATCH($A4,REPORT!$A$4:$A$100,0),MATCH(AH$1,REPORT!$A$4:$BZ$4,0)),"")</f>
        <v>1</v>
      </c>
      <c r="AI4">
        <f>IFERROR(INDEX(REPORT!$A$4:$BZ$100,MATCH($A4,REPORT!$A$4:$A$100,0),MATCH(AI$1,REPORT!$A$4:$BZ$4,0)),"")</f>
        <v>1</v>
      </c>
      <c r="AJ4">
        <f>IFERROR(INDEX(REPORT!$A$4:$BZ$100,MATCH($A4,REPORT!$A$4:$A$100,0),MATCH(AJ$1,REPORT!$A$4:$BZ$4,0)),"")</f>
        <v>0</v>
      </c>
      <c r="AK4">
        <f>IFERROR(INDEX(REPORT!$A$4:$BZ$100,MATCH($A4,REPORT!$A$4:$A$100,0),MATCH(AK$1,REPORT!$A$4:$BZ$4,0)),"")</f>
        <v>7.183641975308637E-3</v>
      </c>
    </row>
    <row r="5" spans="1:37" x14ac:dyDescent="0.2">
      <c r="A5" t="str">
        <f>IF(LEN(REPORT!A8)&gt;2,REPORT!A8,"")</f>
        <v>OPTUS INTERNET</v>
      </c>
      <c r="B5">
        <f>IFERROR(INDEX(REPORT!$A$2:$BZ$100,MATCH($A5,REPORT!$A$2:$A$100,0),MATCH(B$1,REPORT!$A$2:$BZ$2,0)),"")</f>
        <v>0.7072222222222222</v>
      </c>
      <c r="C5">
        <f>IFERROR(INDEX(REPORT!$A$2:$BZ$100,MATCH($A5,REPORT!$A$2:$A$100,0),MATCH(C$1,REPORT!$A$2:$BZ$2,0)),"")</f>
        <v>0.69305555555555554</v>
      </c>
      <c r="D5">
        <f>IFERROR(INDEX(REPORT!$A$4:$BZ$100,MATCH($A5,REPORT!$A$4:$A$100,0),MATCH(D$1,REPORT!$A$4:$BZ$4,0)),"")</f>
        <v>0.58333333333333326</v>
      </c>
      <c r="E5">
        <f>IFERROR(INDEX(REPORT!$A$4:$BZ$100,MATCH($A5,REPORT!$A$4:$A$100,0),MATCH(E$1,REPORT!$A$4:$BZ$4,0)),"")</f>
        <v>1</v>
      </c>
      <c r="F5">
        <f>IFERROR(INDEX(REPORT!$A$4:$BZ$100,MATCH($A5,REPORT!$A$4:$A$100,0),MATCH(F$1,REPORT!$A$4:$BZ$4,0)),"")</f>
        <v>0.66666666666666663</v>
      </c>
      <c r="G5">
        <f>IFERROR(INDEX(REPORT!$A$4:$BZ$100,MATCH($A5,REPORT!$A$4:$A$100,0),MATCH(G$1,REPORT!$A$4:$BZ$4,0)),"")</f>
        <v>0.33333333333333331</v>
      </c>
      <c r="H5">
        <f>IFERROR(INDEX(REPORT!$A$4:$BZ$100,MATCH($A5,REPORT!$A$4:$A$100,0),MATCH(H$1,REPORT!$A$4:$BZ$4,0)),"")</f>
        <v>0.33333333333333331</v>
      </c>
      <c r="I5">
        <f>IFERROR(INDEX(REPORT!$A$4:$BZ$100,MATCH($A5,REPORT!$A$4:$A$100,0),MATCH(I$1,REPORT!$A$4:$BZ$4,0)),"")</f>
        <v>0.77777777777777768</v>
      </c>
      <c r="J5">
        <f>IFERROR(INDEX(REPORT!$A$4:$BZ$100,MATCH($A5,REPORT!$A$4:$A$100,0),MATCH(J$1,REPORT!$A$4:$BZ$4,0)),"")</f>
        <v>0.33333333333333331</v>
      </c>
      <c r="K5">
        <f>IFERROR(INDEX(REPORT!$A$4:$BZ$100,MATCH($A5,REPORT!$A$4:$A$100,0),MATCH(K$1,REPORT!$A$4:$BZ$4,0)),"")</f>
        <v>1</v>
      </c>
      <c r="L5">
        <f>IFERROR(INDEX(REPORT!$A$4:$BZ$100,MATCH($A5,REPORT!$A$4:$A$100,0),MATCH(L$1,REPORT!$A$4:$BZ$4,0)),"")</f>
        <v>1</v>
      </c>
      <c r="M5">
        <f>IFERROR(INDEX(REPORT!$A$4:$BZ$100,MATCH($A5,REPORT!$A$4:$A$100,0),MATCH(M$1,REPORT!$A$4:$BZ$4,0)),"")</f>
        <v>0.70833333333333326</v>
      </c>
      <c r="N5">
        <f>IFERROR(INDEX(REPORT!$A$4:$BZ$100,MATCH($A5,REPORT!$A$4:$A$100,0),MATCH(N$1,REPORT!$A$4:$BZ$4,0)),"")</f>
        <v>0.66666666666666663</v>
      </c>
      <c r="O5">
        <f>IFERROR(INDEX(REPORT!$A$4:$BZ$100,MATCH($A5,REPORT!$A$4:$A$100,0),MATCH(O$1,REPORT!$A$4:$BZ$4,0)),"")</f>
        <v>0.66666666666666663</v>
      </c>
      <c r="P5">
        <f>IFERROR(INDEX(REPORT!$A$4:$BZ$100,MATCH($A5,REPORT!$A$4:$A$100,0),MATCH(P$1,REPORT!$A$4:$BZ$4,0)),"")</f>
        <v>0.5</v>
      </c>
      <c r="Q5">
        <f>IFERROR(INDEX(REPORT!$A$4:$BZ$100,MATCH($A5,REPORT!$A$4:$A$100,0),MATCH(Q$1,REPORT!$A$4:$BZ$4,0)),"")</f>
        <v>1</v>
      </c>
      <c r="R5">
        <f>IFERROR(INDEX(REPORT!$A$4:$BZ$100,MATCH($A5,REPORT!$A$4:$A$100,0),MATCH(R$1,REPORT!$A$4:$BZ$4,0)),"")</f>
        <v>0.77777777777777768</v>
      </c>
      <c r="S5">
        <f>IFERROR(INDEX(REPORT!$A$4:$BZ$100,MATCH($A5,REPORT!$A$4:$A$100,0),MATCH(S$1,REPORT!$A$4:$BZ$4,0)),"")</f>
        <v>0.33333333333333331</v>
      </c>
      <c r="T5">
        <f>IFERROR(INDEX(REPORT!$A$4:$BZ$100,MATCH($A5,REPORT!$A$4:$A$100,0),MATCH(T$1,REPORT!$A$4:$BZ$4,0)),"")</f>
        <v>1</v>
      </c>
      <c r="U5">
        <f>IFERROR(INDEX(REPORT!$A$4:$BZ$100,MATCH($A5,REPORT!$A$4:$A$100,0),MATCH(U$1,REPORT!$A$4:$BZ$4,0)),"")</f>
        <v>1</v>
      </c>
      <c r="V5">
        <f>IFERROR(INDEX(REPORT!$A$4:$BZ$100,MATCH($A5,REPORT!$A$4:$A$100,0),MATCH(V$1,REPORT!$A$4:$BZ$4,0)),"")</f>
        <v>0.58333333333333326</v>
      </c>
      <c r="W5">
        <f>IFERROR(INDEX(REPORT!$A$4:$BZ$100,MATCH($A5,REPORT!$A$4:$A$100,0),MATCH(W$1,REPORT!$A$4:$BZ$4,0)),"")</f>
        <v>0.66666666666666663</v>
      </c>
      <c r="X5">
        <f>IFERROR(INDEX(REPORT!$A$4:$BZ$100,MATCH($A5,REPORT!$A$4:$A$100,0),MATCH(X$1,REPORT!$A$4:$BZ$4,0)),"")</f>
        <v>0.33333333333333331</v>
      </c>
      <c r="Y5">
        <f>IFERROR(INDEX(REPORT!$A$4:$BZ$100,MATCH($A5,REPORT!$A$4:$A$100,0),MATCH(Y$1,REPORT!$A$4:$BZ$4,0)),"")</f>
        <v>0.66666666666666663</v>
      </c>
      <c r="Z5">
        <f>IFERROR(INDEX(REPORT!$A$4:$BZ$100,MATCH($A5,REPORT!$A$4:$A$100,0),MATCH(Z$1,REPORT!$A$4:$BZ$4,0)),"")</f>
        <v>0.66666666666666663</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1</v>
      </c>
      <c r="AE5">
        <f>IFERROR(INDEX(REPORT!$A$4:$BZ$100,MATCH($A5,REPORT!$A$4:$A$100,0),MATCH(AE$1,REPORT!$A$4:$BZ$4,0)),"")</f>
        <v>5.2507716049382709E-3</v>
      </c>
      <c r="AF5">
        <f>IFERROR(INDEX(REPORT!$A$4:$BZ$100,MATCH($A5,REPORT!$A$4:$A$100,0),MATCH(AF$1,REPORT!$A$4:$BZ$4,0)),"")</f>
        <v>7.333333333333333</v>
      </c>
      <c r="AG5">
        <f>IFERROR(INDEX(REPORT!$A$4:$BZ$100,MATCH($A5,REPORT!$A$4:$A$100,0),MATCH(AG$1,REPORT!$A$4:$BZ$4,0)),"")</f>
        <v>1</v>
      </c>
      <c r="AH5">
        <f>IFERROR(INDEX(REPORT!$A$4:$BZ$100,MATCH($A5,REPORT!$A$4:$A$100,0),MATCH(AH$1,REPORT!$A$4:$BZ$4,0)),"")</f>
        <v>1</v>
      </c>
      <c r="AI5">
        <f>IFERROR(INDEX(REPORT!$A$4:$BZ$100,MATCH($A5,REPORT!$A$4:$A$100,0),MATCH(AI$1,REPORT!$A$4:$BZ$4,0)),"")</f>
        <v>1</v>
      </c>
      <c r="AJ5">
        <f>IFERROR(INDEX(REPORT!$A$4:$BZ$100,MATCH($A5,REPORT!$A$4:$A$100,0),MATCH(AJ$1,REPORT!$A$4:$BZ$4,0)),"")</f>
        <v>0.33333333333333331</v>
      </c>
      <c r="AK5">
        <f>IFERROR(INDEX(REPORT!$A$4:$BZ$100,MATCH($A5,REPORT!$A$4:$A$100,0),MATCH(AK$1,REPORT!$A$4:$BZ$4,0)),"")</f>
        <v>8.3603395061728394E-3</v>
      </c>
    </row>
    <row r="6" spans="1:37" x14ac:dyDescent="0.2">
      <c r="A6" t="str">
        <f>IF(LEN(REPORT!A9)&gt;2,REPORT!A9,"")</f>
        <v>TELSTRA INTERNET</v>
      </c>
      <c r="B6">
        <f>IFERROR(INDEX(REPORT!$A$2:$BZ$100,MATCH($A6,REPORT!$A$2:$A$100,0),MATCH(B$1,REPORT!$A$2:$BZ$2,0)),"")</f>
        <v>0.7411388888888889</v>
      </c>
      <c r="C6">
        <f>IFERROR(INDEX(REPORT!$A$2:$BZ$100,MATCH($A6,REPORT!$A$2:$A$100,0),MATCH(C$1,REPORT!$A$2:$BZ$2,0)),"")</f>
        <v>0.74305555555555569</v>
      </c>
      <c r="D6">
        <f>IFERROR(INDEX(REPORT!$A$4:$BZ$100,MATCH($A6,REPORT!$A$4:$A$100,0),MATCH(D$1,REPORT!$A$4:$BZ$4,0)),"")</f>
        <v>0.58333333333333326</v>
      </c>
      <c r="E6">
        <f>IFERROR(INDEX(REPORT!$A$4:$BZ$100,MATCH($A6,REPORT!$A$4:$A$100,0),MATCH(E$1,REPORT!$A$4:$BZ$4,0)),"")</f>
        <v>1</v>
      </c>
      <c r="F6">
        <f>IFERROR(INDEX(REPORT!$A$4:$BZ$100,MATCH($A6,REPORT!$A$4:$A$100,0),MATCH(F$1,REPORT!$A$4:$BZ$4,0)),"")</f>
        <v>0.66666666666666663</v>
      </c>
      <c r="G6">
        <f>IFERROR(INDEX(REPORT!$A$4:$BZ$100,MATCH($A6,REPORT!$A$4:$A$100,0),MATCH(G$1,REPORT!$A$4:$BZ$4,0)),"")</f>
        <v>0.33333333333333331</v>
      </c>
      <c r="H6">
        <f>IFERROR(INDEX(REPORT!$A$4:$BZ$100,MATCH($A6,REPORT!$A$4:$A$100,0),MATCH(H$1,REPORT!$A$4:$BZ$4,0)),"")</f>
        <v>0.33333333333333331</v>
      </c>
      <c r="I6">
        <f>IFERROR(INDEX(REPORT!$A$4:$BZ$100,MATCH($A6,REPORT!$A$4:$A$100,0),MATCH(I$1,REPORT!$A$4:$BZ$4,0)),"")</f>
        <v>0.77777777777777779</v>
      </c>
      <c r="J6">
        <f>IFERROR(INDEX(REPORT!$A$4:$BZ$100,MATCH($A6,REPORT!$A$4:$A$100,0),MATCH(J$1,REPORT!$A$4:$BZ$4,0)),"")</f>
        <v>1</v>
      </c>
      <c r="K6">
        <f>IFERROR(INDEX(REPORT!$A$4:$BZ$100,MATCH($A6,REPORT!$A$4:$A$100,0),MATCH(K$1,REPORT!$A$4:$BZ$4,0)),"")</f>
        <v>1</v>
      </c>
      <c r="L6">
        <f>IFERROR(INDEX(REPORT!$A$4:$BZ$100,MATCH($A6,REPORT!$A$4:$A$100,0),MATCH(L$1,REPORT!$A$4:$BZ$4,0)),"")</f>
        <v>0.33333333333333331</v>
      </c>
      <c r="M6">
        <f>IFERROR(INDEX(REPORT!$A$4:$BZ$100,MATCH($A6,REPORT!$A$4:$A$100,0),MATCH(M$1,REPORT!$A$4:$BZ$4,0)),"")</f>
        <v>0.75</v>
      </c>
      <c r="N6">
        <f>IFERROR(INDEX(REPORT!$A$4:$BZ$100,MATCH($A6,REPORT!$A$4:$A$100,0),MATCH(N$1,REPORT!$A$4:$BZ$4,0)),"")</f>
        <v>0.66666666666666663</v>
      </c>
      <c r="O6">
        <f>IFERROR(INDEX(REPORT!$A$4:$BZ$100,MATCH($A6,REPORT!$A$4:$A$100,0),MATCH(O$1,REPORT!$A$4:$BZ$4,0)),"")</f>
        <v>0.33333333333333331</v>
      </c>
      <c r="P6">
        <f>IFERROR(INDEX(REPORT!$A$4:$BZ$100,MATCH($A6,REPORT!$A$4:$A$100,0),MATCH(P$1,REPORT!$A$4:$BZ$4,0)),"")</f>
        <v>1</v>
      </c>
      <c r="Q6">
        <f>IFERROR(INDEX(REPORT!$A$4:$BZ$100,MATCH($A6,REPORT!$A$4:$A$100,0),MATCH(Q$1,REPORT!$A$4:$BZ$4,0)),"")</f>
        <v>1</v>
      </c>
      <c r="R6">
        <f>IFERROR(INDEX(REPORT!$A$4:$BZ$100,MATCH($A6,REPORT!$A$4:$A$100,0),MATCH(R$1,REPORT!$A$4:$BZ$4,0)),"")</f>
        <v>0.88888888888888884</v>
      </c>
      <c r="S6">
        <f>IFERROR(INDEX(REPORT!$A$4:$BZ$100,MATCH($A6,REPORT!$A$4:$A$100,0),MATCH(S$1,REPORT!$A$4:$BZ$4,0)),"")</f>
        <v>0.66666666666666663</v>
      </c>
      <c r="T6">
        <f>IFERROR(INDEX(REPORT!$A$4:$BZ$100,MATCH($A6,REPORT!$A$4:$A$100,0),MATCH(T$1,REPORT!$A$4:$BZ$4,0)),"")</f>
        <v>1</v>
      </c>
      <c r="U6">
        <f>IFERROR(INDEX(REPORT!$A$4:$BZ$100,MATCH($A6,REPORT!$A$4:$A$100,0),MATCH(U$1,REPORT!$A$4:$BZ$4,0)),"")</f>
        <v>1</v>
      </c>
      <c r="V6">
        <f>IFERROR(INDEX(REPORT!$A$4:$BZ$100,MATCH($A6,REPORT!$A$4:$A$100,0),MATCH(V$1,REPORT!$A$4:$BZ$4,0)),"")</f>
        <v>0.75</v>
      </c>
      <c r="W6">
        <f>IFERROR(INDEX(REPORT!$A$4:$BZ$100,MATCH($A6,REPORT!$A$4:$A$100,0),MATCH(W$1,REPORT!$A$4:$BZ$4,0)),"")</f>
        <v>1</v>
      </c>
      <c r="X6">
        <f>IFERROR(INDEX(REPORT!$A$4:$BZ$100,MATCH($A6,REPORT!$A$4:$A$100,0),MATCH(X$1,REPORT!$A$4:$BZ$4,0)),"")</f>
        <v>1</v>
      </c>
      <c r="Y6">
        <f>IFERROR(INDEX(REPORT!$A$4:$BZ$100,MATCH($A6,REPORT!$A$4:$A$100,0),MATCH(Y$1,REPORT!$A$4:$BZ$4,0)),"")</f>
        <v>0.33333333333333331</v>
      </c>
      <c r="Z6">
        <f>IFERROR(INDEX(REPORT!$A$4:$BZ$100,MATCH($A6,REPORT!$A$4:$A$100,0),MATCH(Z$1,REPORT!$A$4:$BZ$4,0)),"")</f>
        <v>0.66666666666666663</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6.7631172839506164E-3</v>
      </c>
      <c r="AF6">
        <f>IFERROR(INDEX(REPORT!$A$4:$BZ$100,MATCH($A6,REPORT!$A$4:$A$100,0),MATCH(AF$1,REPORT!$A$4:$BZ$4,0)),"")</f>
        <v>7</v>
      </c>
      <c r="AG6">
        <f>IFERROR(INDEX(REPORT!$A$4:$BZ$100,MATCH($A6,REPORT!$A$4:$A$100,0),MATCH(AG$1,REPORT!$A$4:$BZ$4,0)),"")</f>
        <v>1</v>
      </c>
      <c r="AH6">
        <f>IFERROR(INDEX(REPORT!$A$4:$BZ$100,MATCH($A6,REPORT!$A$4:$A$100,0),MATCH(AH$1,REPORT!$A$4:$BZ$4,0)),"")</f>
        <v>1</v>
      </c>
      <c r="AI6">
        <f>IFERROR(INDEX(REPORT!$A$4:$BZ$100,MATCH($A6,REPORT!$A$4:$A$100,0),MATCH(AI$1,REPORT!$A$4:$BZ$4,0)),"")</f>
        <v>1</v>
      </c>
      <c r="AJ6">
        <f>IFERROR(INDEX(REPORT!$A$4:$BZ$100,MATCH($A6,REPORT!$A$4:$A$100,0),MATCH(AJ$1,REPORT!$A$4:$BZ$4,0)),"")</f>
        <v>0</v>
      </c>
      <c r="AK6">
        <f>IFERROR(INDEX(REPORT!$A$4:$BZ$100,MATCH($A6,REPORT!$A$4:$A$100,0),MATCH(AK$1,REPORT!$A$4:$BZ$4,0)),"")</f>
        <v>7.6118827160493816E-3</v>
      </c>
    </row>
    <row r="7" spans="1:37" x14ac:dyDescent="0.2">
      <c r="A7" t="str">
        <f>IF(LEN(REPORT!A10)&gt;2,REPORT!A10,"")</f>
        <v>TPG INTERNET</v>
      </c>
      <c r="B7">
        <f>IFERROR(INDEX(REPORT!$A$2:$BZ$100,MATCH($A7,REPORT!$A$2:$A$100,0),MATCH(B$1,REPORT!$A$2:$BZ$2,0)),"")</f>
        <v>0.66166666666666663</v>
      </c>
      <c r="C7">
        <f>IFERROR(INDEX(REPORT!$A$2:$BZ$100,MATCH($A7,REPORT!$A$2:$A$100,0),MATCH(C$1,REPORT!$A$2:$BZ$2,0)),"")</f>
        <v>0.55833333333333324</v>
      </c>
      <c r="D7">
        <f>IFERROR(INDEX(REPORT!$A$4:$BZ$100,MATCH($A7,REPORT!$A$4:$A$100,0),MATCH(D$1,REPORT!$A$4:$BZ$4,0)),"")</f>
        <v>0.75</v>
      </c>
      <c r="E7">
        <f>IFERROR(INDEX(REPORT!$A$4:$BZ$100,MATCH($A7,REPORT!$A$4:$A$100,0),MATCH(E$1,REPORT!$A$4:$BZ$4,0)),"")</f>
        <v>1</v>
      </c>
      <c r="F7">
        <f>IFERROR(INDEX(REPORT!$A$4:$BZ$100,MATCH($A7,REPORT!$A$4:$A$100,0),MATCH(F$1,REPORT!$A$4:$BZ$4,0)),"")</f>
        <v>1</v>
      </c>
      <c r="G7">
        <f>IFERROR(INDEX(REPORT!$A$4:$BZ$100,MATCH($A7,REPORT!$A$4:$A$100,0),MATCH(G$1,REPORT!$A$4:$BZ$4,0)),"")</f>
        <v>0.66666666666666663</v>
      </c>
      <c r="H7">
        <f>IFERROR(INDEX(REPORT!$A$4:$BZ$100,MATCH($A7,REPORT!$A$4:$A$100,0),MATCH(H$1,REPORT!$A$4:$BZ$4,0)),"")</f>
        <v>0.33333333333333331</v>
      </c>
      <c r="I7">
        <f>IFERROR(INDEX(REPORT!$A$4:$BZ$100,MATCH($A7,REPORT!$A$4:$A$100,0),MATCH(I$1,REPORT!$A$4:$BZ$4,0)),"")</f>
        <v>0.66666666666666663</v>
      </c>
      <c r="J7">
        <f>IFERROR(INDEX(REPORT!$A$4:$BZ$100,MATCH($A7,REPORT!$A$4:$A$100,0),MATCH(J$1,REPORT!$A$4:$BZ$4,0)),"")</f>
        <v>0.33333333333333331</v>
      </c>
      <c r="K7">
        <f>IFERROR(INDEX(REPORT!$A$4:$BZ$100,MATCH($A7,REPORT!$A$4:$A$100,0),MATCH(K$1,REPORT!$A$4:$BZ$4,0)),"")</f>
        <v>0.66666666666666663</v>
      </c>
      <c r="L7">
        <f>IFERROR(INDEX(REPORT!$A$4:$BZ$100,MATCH($A7,REPORT!$A$4:$A$100,0),MATCH(L$1,REPORT!$A$4:$BZ$4,0)),"")</f>
        <v>1</v>
      </c>
      <c r="M7">
        <f>IFERROR(INDEX(REPORT!$A$4:$BZ$100,MATCH($A7,REPORT!$A$4:$A$100,0),MATCH(M$1,REPORT!$A$4:$BZ$4,0)),"")</f>
        <v>0.5</v>
      </c>
      <c r="N7">
        <f>IFERROR(INDEX(REPORT!$A$4:$BZ$100,MATCH($A7,REPORT!$A$4:$A$100,0),MATCH(N$1,REPORT!$A$4:$BZ$4,0)),"")</f>
        <v>0.66666666666666663</v>
      </c>
      <c r="O7">
        <f>IFERROR(INDEX(REPORT!$A$4:$BZ$100,MATCH($A7,REPORT!$A$4:$A$100,0),MATCH(O$1,REPORT!$A$4:$BZ$4,0)),"")</f>
        <v>0</v>
      </c>
      <c r="P7">
        <f>IFERROR(INDEX(REPORT!$A$4:$BZ$100,MATCH($A7,REPORT!$A$4:$A$100,0),MATCH(P$1,REPORT!$A$4:$BZ$4,0)),"")</f>
        <v>0.33333333333333331</v>
      </c>
      <c r="Q7">
        <f>IFERROR(INDEX(REPORT!$A$4:$BZ$100,MATCH($A7,REPORT!$A$4:$A$100,0),MATCH(Q$1,REPORT!$A$4:$BZ$4,0)),"")</f>
        <v>1</v>
      </c>
      <c r="R7">
        <f>IFERROR(INDEX(REPORT!$A$4:$BZ$100,MATCH($A7,REPORT!$A$4:$A$100,0),MATCH(R$1,REPORT!$A$4:$BZ$4,0)),"")</f>
        <v>0.33333333333333331</v>
      </c>
      <c r="S7">
        <f>IFERROR(INDEX(REPORT!$A$4:$BZ$100,MATCH($A7,REPORT!$A$4:$A$100,0),MATCH(S$1,REPORT!$A$4:$BZ$4,0)),"")</f>
        <v>0</v>
      </c>
      <c r="T7">
        <f>IFERROR(INDEX(REPORT!$A$4:$BZ$100,MATCH($A7,REPORT!$A$4:$A$100,0),MATCH(T$1,REPORT!$A$4:$BZ$4,0)),"")</f>
        <v>0.33333333333333331</v>
      </c>
      <c r="U7">
        <f>IFERROR(INDEX(REPORT!$A$4:$BZ$100,MATCH($A7,REPORT!$A$4:$A$100,0),MATCH(U$1,REPORT!$A$4:$BZ$4,0)),"")</f>
        <v>0.66666666666666663</v>
      </c>
      <c r="V7">
        <f>IFERROR(INDEX(REPORT!$A$4:$BZ$100,MATCH($A7,REPORT!$A$4:$A$100,0),MATCH(V$1,REPORT!$A$4:$BZ$4,0)),"")</f>
        <v>0.5</v>
      </c>
      <c r="W7">
        <f>IFERROR(INDEX(REPORT!$A$4:$BZ$100,MATCH($A7,REPORT!$A$4:$A$100,0),MATCH(W$1,REPORT!$A$4:$BZ$4,0)),"")</f>
        <v>1</v>
      </c>
      <c r="X7">
        <f>IFERROR(INDEX(REPORT!$A$4:$BZ$100,MATCH($A7,REPORT!$A$4:$A$100,0),MATCH(X$1,REPORT!$A$4:$BZ$4,0)),"")</f>
        <v>0</v>
      </c>
      <c r="Y7">
        <f>IFERROR(INDEX(REPORT!$A$4:$BZ$100,MATCH($A7,REPORT!$A$4:$A$100,0),MATCH(Y$1,REPORT!$A$4:$BZ$4,0)),"")</f>
        <v>0</v>
      </c>
      <c r="Z7">
        <f>IFERROR(INDEX(REPORT!$A$4:$BZ$100,MATCH($A7,REPORT!$A$4:$A$100,0),MATCH(Z$1,REPORT!$A$4:$BZ$4,0)),"")</f>
        <v>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8.6805555555555299E-3</v>
      </c>
      <c r="AF7">
        <f>IFERROR(INDEX(REPORT!$A$4:$BZ$100,MATCH($A7,REPORT!$A$4:$A$100,0),MATCH(AF$1,REPORT!$A$4:$BZ$4,0)),"")</f>
        <v>4.666666666666667</v>
      </c>
      <c r="AG7">
        <f>IFERROR(INDEX(REPORT!$A$4:$BZ$100,MATCH($A7,REPORT!$A$4:$A$100,0),MATCH(AG$1,REPORT!$A$4:$BZ$4,0)),"")</f>
        <v>1</v>
      </c>
      <c r="AH7">
        <f>IFERROR(INDEX(REPORT!$A$4:$BZ$100,MATCH($A7,REPORT!$A$4:$A$100,0),MATCH(AH$1,REPORT!$A$4:$BZ$4,0)),"")</f>
        <v>1</v>
      </c>
      <c r="AI7">
        <f>IFERROR(INDEX(REPORT!$A$4:$BZ$100,MATCH($A7,REPORT!$A$4:$A$100,0),MATCH(AI$1,REPORT!$A$4:$BZ$4,0)),"")</f>
        <v>1</v>
      </c>
      <c r="AJ7">
        <f>IFERROR(INDEX(REPORT!$A$4:$BZ$100,MATCH($A7,REPORT!$A$4:$A$100,0),MATCH(AJ$1,REPORT!$A$4:$BZ$4,0)),"")</f>
        <v>0</v>
      </c>
      <c r="AK7">
        <f>IFERROR(INDEX(REPORT!$A$4:$BZ$100,MATCH($A7,REPORT!$A$4:$A$100,0),MATCH(AK$1,REPORT!$A$4:$BZ$4,0)),"")</f>
        <v>8.9853395061728139E-3</v>
      </c>
    </row>
    <row r="8" spans="1:37" x14ac:dyDescent="0.2">
      <c r="A8" t="str">
        <f>IF(LEN(REPORT!A11)&gt;2,REPORT!A11,"")</f>
        <v>INTERNET 7</v>
      </c>
      <c r="B8" t="str">
        <f>IFERROR(INDEX(REPORT!$A$2:$BZ$100,MATCH($A8,REPORT!$A$2:$A$100,0),MATCH(B$1,REPORT!$A$2:$BZ$2,0)),"")</f>
        <v>-</v>
      </c>
      <c r="C8" t="str">
        <f>IFERROR(INDEX(REPORT!$A$2:$BZ$100,MATCH($A8,REPORT!$A$2:$A$100,0),MATCH(C$1,REPORT!$A$2:$BZ$2,0)),"")</f>
        <v>-</v>
      </c>
      <c r="D8" t="str">
        <f>IFERROR(INDEX(REPORT!$A$4:$BZ$100,MATCH($A8,REPORT!$A$4:$A$100,0),MATCH(D$1,REPORT!$A$4:$BZ$4,0)),"")</f>
        <v>-</v>
      </c>
      <c r="E8" t="str">
        <f>IFERROR(INDEX(REPORT!$A$4:$BZ$100,MATCH($A8,REPORT!$A$4:$A$100,0),MATCH(E$1,REPORT!$A$4:$BZ$4,0)),"")</f>
        <v>-</v>
      </c>
      <c r="F8" t="str">
        <f>IFERROR(INDEX(REPORT!$A$4:$BZ$100,MATCH($A8,REPORT!$A$4:$A$100,0),MATCH(F$1,REPORT!$A$4:$BZ$4,0)),"")</f>
        <v>-</v>
      </c>
      <c r="G8" t="str">
        <f>IFERROR(INDEX(REPORT!$A$4:$BZ$100,MATCH($A8,REPORT!$A$4:$A$100,0),MATCH(G$1,REPORT!$A$4:$BZ$4,0)),"")</f>
        <v>-</v>
      </c>
      <c r="H8" t="str">
        <f>IFERROR(INDEX(REPORT!$A$4:$BZ$100,MATCH($A8,REPORT!$A$4:$A$100,0),MATCH(H$1,REPORT!$A$4:$BZ$4,0)),"")</f>
        <v>-</v>
      </c>
      <c r="I8" t="str">
        <f>IFERROR(INDEX(REPORT!$A$4:$BZ$100,MATCH($A8,REPORT!$A$4:$A$100,0),MATCH(I$1,REPORT!$A$4:$BZ$4,0)),"")</f>
        <v>-</v>
      </c>
      <c r="J8" t="str">
        <f>IFERROR(INDEX(REPORT!$A$4:$BZ$100,MATCH($A8,REPORT!$A$4:$A$100,0),MATCH(J$1,REPORT!$A$4:$BZ$4,0)),"")</f>
        <v>-</v>
      </c>
      <c r="K8" t="str">
        <f>IFERROR(INDEX(REPORT!$A$4:$BZ$100,MATCH($A8,REPORT!$A$4:$A$100,0),MATCH(K$1,REPORT!$A$4:$BZ$4,0)),"")</f>
        <v>-</v>
      </c>
      <c r="L8" t="str">
        <f>IFERROR(INDEX(REPORT!$A$4:$BZ$100,MATCH($A8,REPORT!$A$4:$A$100,0),MATCH(L$1,REPORT!$A$4:$BZ$4,0)),"")</f>
        <v>-</v>
      </c>
      <c r="M8" t="str">
        <f>IFERROR(INDEX(REPORT!$A$4:$BZ$100,MATCH($A8,REPORT!$A$4:$A$100,0),MATCH(M$1,REPORT!$A$4:$BZ$4,0)),"")</f>
        <v>-</v>
      </c>
      <c r="N8" t="str">
        <f>IFERROR(INDEX(REPORT!$A$4:$BZ$100,MATCH($A8,REPORT!$A$4:$A$100,0),MATCH(N$1,REPORT!$A$4:$BZ$4,0)),"")</f>
        <v>-</v>
      </c>
      <c r="O8" t="str">
        <f>IFERROR(INDEX(REPORT!$A$4:$BZ$100,MATCH($A8,REPORT!$A$4:$A$100,0),MATCH(O$1,REPORT!$A$4:$BZ$4,0)),"")</f>
        <v>-</v>
      </c>
      <c r="P8" t="str">
        <f>IFERROR(INDEX(REPORT!$A$4:$BZ$100,MATCH($A8,REPORT!$A$4:$A$100,0),MATCH(P$1,REPORT!$A$4:$BZ$4,0)),"")</f>
        <v>-</v>
      </c>
      <c r="Q8" t="str">
        <f>IFERROR(INDEX(REPORT!$A$4:$BZ$100,MATCH($A8,REPORT!$A$4:$A$100,0),MATCH(Q$1,REPORT!$A$4:$BZ$4,0)),"")</f>
        <v>-</v>
      </c>
      <c r="R8" t="str">
        <f>IFERROR(INDEX(REPORT!$A$4:$BZ$100,MATCH($A8,REPORT!$A$4:$A$100,0),MATCH(R$1,REPORT!$A$4:$BZ$4,0)),"")</f>
        <v>-</v>
      </c>
      <c r="S8" t="str">
        <f>IFERROR(INDEX(REPORT!$A$4:$BZ$100,MATCH($A8,REPORT!$A$4:$A$100,0),MATCH(S$1,REPORT!$A$4:$BZ$4,0)),"")</f>
        <v>-</v>
      </c>
      <c r="T8" t="str">
        <f>IFERROR(INDEX(REPORT!$A$4:$BZ$100,MATCH($A8,REPORT!$A$4:$A$100,0),MATCH(T$1,REPORT!$A$4:$BZ$4,0)),"")</f>
        <v>-</v>
      </c>
      <c r="U8" t="str">
        <f>IFERROR(INDEX(REPORT!$A$4:$BZ$100,MATCH($A8,REPORT!$A$4:$A$100,0),MATCH(U$1,REPORT!$A$4:$BZ$4,0)),"")</f>
        <v>-</v>
      </c>
      <c r="V8" t="str">
        <f>IFERROR(INDEX(REPORT!$A$4:$BZ$100,MATCH($A8,REPORT!$A$4:$A$100,0),MATCH(V$1,REPORT!$A$4:$BZ$4,0)),"")</f>
        <v>-</v>
      </c>
      <c r="W8" t="str">
        <f>IFERROR(INDEX(REPORT!$A$4:$BZ$100,MATCH($A8,REPORT!$A$4:$A$100,0),MATCH(W$1,REPORT!$A$4:$BZ$4,0)),"")</f>
        <v>-</v>
      </c>
      <c r="X8" t="str">
        <f>IFERROR(INDEX(REPORT!$A$4:$BZ$100,MATCH($A8,REPORT!$A$4:$A$100,0),MATCH(X$1,REPORT!$A$4:$BZ$4,0)),"")</f>
        <v>-</v>
      </c>
      <c r="Y8" t="str">
        <f>IFERROR(INDEX(REPORT!$A$4:$BZ$100,MATCH($A8,REPORT!$A$4:$A$100,0),MATCH(Y$1,REPORT!$A$4:$BZ$4,0)),"")</f>
        <v>-</v>
      </c>
      <c r="Z8" t="str">
        <f>IFERROR(INDEX(REPORT!$A$4:$BZ$100,MATCH($A8,REPORT!$A$4:$A$100,0),MATCH(Z$1,REPORT!$A$4:$BZ$4,0)),"")</f>
        <v>-</v>
      </c>
      <c r="AA8" t="str">
        <f>IFERROR(INDEX(REPORT!$A$4:$BZ$100,MATCH($A8,REPORT!$A$4:$A$100,0),MATCH(AA$1,REPORT!$A$4:$BZ$4,0)),"")</f>
        <v>-</v>
      </c>
      <c r="AB8" t="str">
        <f>IFERROR(INDEX(REPORT!$A$4:$BZ$100,MATCH($A8,REPORT!$A$4:$A$100,0),MATCH(AB$1,REPORT!$A$4:$BZ$4,0)),"")</f>
        <v>-</v>
      </c>
      <c r="AC8" t="str">
        <f>IFERROR(INDEX(REPORT!$A$4:$BZ$100,MATCH($A8,REPORT!$A$4:$A$100,0),MATCH(AC$1,REPORT!$A$4:$BZ$4,0)),"")</f>
        <v>-</v>
      </c>
      <c r="AD8" t="str">
        <f>IFERROR(INDEX(REPORT!$A$4:$BZ$100,MATCH($A8,REPORT!$A$4:$A$100,0),MATCH(AD$1,REPORT!$A$4:$BZ$4,0)),"")</f>
        <v>-</v>
      </c>
      <c r="AE8" t="str">
        <f>IFERROR(INDEX(REPORT!$A$4:$BZ$100,MATCH($A8,REPORT!$A$4:$A$100,0),MATCH(AE$1,REPORT!$A$4:$BZ$4,0)),"")</f>
        <v>-</v>
      </c>
      <c r="AF8" t="str">
        <f>IFERROR(INDEX(REPORT!$A$4:$BZ$100,MATCH($A8,REPORT!$A$4:$A$100,0),MATCH(AF$1,REPORT!$A$4:$BZ$4,0)),"")</f>
        <v>-</v>
      </c>
      <c r="AG8" t="str">
        <f>IFERROR(INDEX(REPORT!$A$4:$BZ$100,MATCH($A8,REPORT!$A$4:$A$100,0),MATCH(AG$1,REPORT!$A$4:$BZ$4,0)),"")</f>
        <v>-</v>
      </c>
      <c r="AH8" t="str">
        <f>IFERROR(INDEX(REPORT!$A$4:$BZ$100,MATCH($A8,REPORT!$A$4:$A$100,0),MATCH(AH$1,REPORT!$A$4:$BZ$4,0)),"")</f>
        <v>-</v>
      </c>
      <c r="AI8" t="str">
        <f>IFERROR(INDEX(REPORT!$A$4:$BZ$100,MATCH($A8,REPORT!$A$4:$A$100,0),MATCH(AI$1,REPORT!$A$4:$BZ$4,0)),"")</f>
        <v>-</v>
      </c>
      <c r="AJ8" t="str">
        <f>IFERROR(INDEX(REPORT!$A$4:$BZ$100,MATCH($A8,REPORT!$A$4:$A$100,0),MATCH(AJ$1,REPORT!$A$4:$BZ$4,0)),"")</f>
        <v>-</v>
      </c>
      <c r="AK8" t="str">
        <f>IFERROR(INDEX(REPORT!$A$4:$BZ$100,MATCH($A8,REPORT!$A$4:$A$100,0),MATCH(AK$1,REPORT!$A$4:$BZ$4,0)),"")</f>
        <v>-</v>
      </c>
    </row>
    <row r="9" spans="1:37" x14ac:dyDescent="0.2">
      <c r="A9" t="str">
        <f>IF(LEN(REPORT!A12)&gt;2,REPORT!A12,"")</f>
        <v>INTERNET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INTERNET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INTERNET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INTERNET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INTERNET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INTERNET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INTERNET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INTERNET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INTERNET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INTERNET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INTERNET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INTERNET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INTERNET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INTERNET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INTERNET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INTERNET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INTERNET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INTERNET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INTERNET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INTERNET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INTERNET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INTERNET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INTERNET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0.66022751322751316</v>
      </c>
      <c r="C32">
        <f>IFERROR(INDEX(REPORT!$A$2:$BZ$100,MATCH($A32,REPORT!$A$2:$A$100,0),MATCH(C$1,REPORT!$A$2:$BZ$2,0)),"")</f>
        <v>0.63009259259259265</v>
      </c>
      <c r="D32">
        <f>IFERROR(INDEX(REPORT!$A$4:$BZ$100,MATCH($A32,REPORT!$A$4:$A$100,0),MATCH(D$1,REPORT!$A$4:$BZ$4,0)),"")</f>
        <v>0.56944444444444431</v>
      </c>
      <c r="E32">
        <f>IFERROR(INDEX(REPORT!$A$4:$BZ$100,MATCH($A32,REPORT!$A$4:$A$100,0),MATCH(E$1,REPORT!$A$4:$BZ$4,0)),"")</f>
        <v>0.94444444444444431</v>
      </c>
      <c r="F32">
        <f>IFERROR(INDEX(REPORT!$A$4:$BZ$100,MATCH($A32,REPORT!$A$4:$A$100,0),MATCH(F$1,REPORT!$A$4:$BZ$4,0)),"")</f>
        <v>0.44444444444444442</v>
      </c>
      <c r="G32">
        <f>IFERROR(INDEX(REPORT!$A$4:$BZ$100,MATCH($A32,REPORT!$A$4:$A$100,0),MATCH(G$1,REPORT!$A$4:$BZ$4,0)),"")</f>
        <v>0.58333333333333337</v>
      </c>
      <c r="H32">
        <f>IFERROR(INDEX(REPORT!$A$4:$BZ$100,MATCH($A32,REPORT!$A$4:$A$100,0),MATCH(H$1,REPORT!$A$4:$BZ$4,0)),"")</f>
        <v>0.30555555555555552</v>
      </c>
      <c r="I32">
        <f>IFERROR(INDEX(REPORT!$A$4:$BZ$100,MATCH($A32,REPORT!$A$4:$A$100,0),MATCH(I$1,REPORT!$A$4:$BZ$4,0)),"")</f>
        <v>0.71296296296296291</v>
      </c>
      <c r="J32">
        <f>IFERROR(INDEX(REPORT!$A$4:$BZ$100,MATCH($A32,REPORT!$A$4:$A$100,0),MATCH(J$1,REPORT!$A$4:$BZ$4,0)),"")</f>
        <v>0.3611111111111111</v>
      </c>
      <c r="K32">
        <f>IFERROR(INDEX(REPORT!$A$4:$BZ$100,MATCH($A32,REPORT!$A$4:$A$100,0),MATCH(K$1,REPORT!$A$4:$BZ$4,0)),"")</f>
        <v>0.94444444444444453</v>
      </c>
      <c r="L32">
        <f>IFERROR(INDEX(REPORT!$A$4:$BZ$100,MATCH($A32,REPORT!$A$4:$A$100,0),MATCH(L$1,REPORT!$A$4:$BZ$4,0)),"")</f>
        <v>0.83333333333333337</v>
      </c>
      <c r="M32">
        <f>IFERROR(INDEX(REPORT!$A$4:$BZ$100,MATCH($A32,REPORT!$A$4:$A$100,0),MATCH(M$1,REPORT!$A$4:$BZ$4,0)),"")</f>
        <v>0.65972222222222221</v>
      </c>
      <c r="N32">
        <f>IFERROR(INDEX(REPORT!$A$4:$BZ$100,MATCH($A32,REPORT!$A$4:$A$100,0),MATCH(N$1,REPORT!$A$4:$BZ$4,0)),"")</f>
        <v>0.75</v>
      </c>
      <c r="O32">
        <f>IFERROR(INDEX(REPORT!$A$4:$BZ$100,MATCH($A32,REPORT!$A$4:$A$100,0),MATCH(O$1,REPORT!$A$4:$BZ$4,0)),"")</f>
        <v>0.16666666666666666</v>
      </c>
      <c r="P32">
        <f>IFERROR(INDEX(REPORT!$A$4:$BZ$100,MATCH($A32,REPORT!$A$4:$A$100,0),MATCH(P$1,REPORT!$A$4:$BZ$4,0)),"")</f>
        <v>0.72222222222222221</v>
      </c>
      <c r="Q32">
        <f>IFERROR(INDEX(REPORT!$A$4:$BZ$100,MATCH($A32,REPORT!$A$4:$A$100,0),MATCH(Q$1,REPORT!$A$4:$BZ$4,0)),"")</f>
        <v>1</v>
      </c>
      <c r="R32">
        <f>IFERROR(INDEX(REPORT!$A$4:$BZ$100,MATCH($A32,REPORT!$A$4:$A$100,0),MATCH(R$1,REPORT!$A$4:$BZ$4,0)),"")</f>
        <v>0.61111111111111105</v>
      </c>
      <c r="S32">
        <f>IFERROR(INDEX(REPORT!$A$4:$BZ$100,MATCH($A32,REPORT!$A$4:$A$100,0),MATCH(S$1,REPORT!$A$4:$BZ$4,0)),"")</f>
        <v>0.38888888888888884</v>
      </c>
      <c r="T32">
        <f>IFERROR(INDEX(REPORT!$A$4:$BZ$100,MATCH($A32,REPORT!$A$4:$A$100,0),MATCH(T$1,REPORT!$A$4:$BZ$4,0)),"")</f>
        <v>0.63888888888888895</v>
      </c>
      <c r="U32">
        <f>IFERROR(INDEX(REPORT!$A$4:$BZ$100,MATCH($A32,REPORT!$A$4:$A$100,0),MATCH(U$1,REPORT!$A$4:$BZ$4,0)),"")</f>
        <v>0.80555555555555547</v>
      </c>
      <c r="V32">
        <f>IFERROR(INDEX(REPORT!$A$4:$BZ$100,MATCH($A32,REPORT!$A$4:$A$100,0),MATCH(V$1,REPORT!$A$4:$BZ$4,0)),"")</f>
        <v>0.57638888888888884</v>
      </c>
      <c r="W32">
        <f>IFERROR(INDEX(REPORT!$A$4:$BZ$100,MATCH($A32,REPORT!$A$4:$A$100,0),MATCH(W$1,REPORT!$A$4:$BZ$4,0)),"")</f>
        <v>0.69444444444444431</v>
      </c>
      <c r="X32">
        <f>IFERROR(INDEX(REPORT!$A$4:$BZ$100,MATCH($A32,REPORT!$A$4:$A$100,0),MATCH(X$1,REPORT!$A$4:$BZ$4,0)),"")</f>
        <v>0.38888888888888884</v>
      </c>
      <c r="Y32">
        <f>IFERROR(INDEX(REPORT!$A$4:$BZ$100,MATCH($A32,REPORT!$A$4:$A$100,0),MATCH(Y$1,REPORT!$A$4:$BZ$4,0)),"")</f>
        <v>0.5</v>
      </c>
      <c r="Z32">
        <f>IFERROR(INDEX(REPORT!$A$4:$BZ$100,MATCH($A32,REPORT!$A$4:$A$100,0),MATCH(Z$1,REPORT!$A$4:$BZ$4,0)),"")</f>
        <v>0.72222222222222221</v>
      </c>
      <c r="AA32">
        <f>IFERROR(INDEX(REPORT!$A$4:$BZ$100,MATCH($A32,REPORT!$A$4:$A$100,0),MATCH(AA$1,REPORT!$A$4:$BZ$4,0)),"")</f>
        <v>0</v>
      </c>
      <c r="AB32">
        <f>IFERROR(INDEX(REPORT!$A$4:$BZ$100,MATCH($A32,REPORT!$A$4:$A$100,0),MATCH(AB$1,REPORT!$A$4:$BZ$4,0)),"")</f>
        <v>0</v>
      </c>
      <c r="AC32">
        <f>IFERROR(INDEX(REPORT!$A$4:$BZ$100,MATCH($A32,REPORT!$A$4:$A$100,0),MATCH(AC$1,REPORT!$A$4:$BZ$4,0)),"")</f>
        <v>0</v>
      </c>
      <c r="AD32">
        <f>IFERROR(INDEX(REPORT!$A$4:$BZ$100,MATCH($A32,REPORT!$A$4:$A$100,0),MATCH(AD$1,REPORT!$A$4:$BZ$4,0)),"")</f>
        <v>0.94444444444444431</v>
      </c>
      <c r="AE32">
        <f>IFERROR(INDEX(REPORT!$A$4:$BZ$100,MATCH($A32,REPORT!$A$4:$A$100,0),MATCH(AE$1,REPORT!$A$4:$BZ$4,0)),"")</f>
        <v>5.906314300411517E-3</v>
      </c>
      <c r="AF32">
        <f>IFERROR(INDEX(REPORT!$A$4:$BZ$100,MATCH($A32,REPORT!$A$4:$A$100,0),MATCH(AF$1,REPORT!$A$4:$BZ$4,0)),"")</f>
        <v>5.916666666666667</v>
      </c>
      <c r="AG32">
        <f>IFERROR(INDEX(REPORT!$A$4:$BZ$100,MATCH($A32,REPORT!$A$4:$A$100,0),MATCH(AG$1,REPORT!$A$4:$BZ$4,0)),"")</f>
        <v>1</v>
      </c>
      <c r="AH32">
        <f>IFERROR(INDEX(REPORT!$A$4:$BZ$100,MATCH($A32,REPORT!$A$4:$A$100,0),MATCH(AH$1,REPORT!$A$4:$BZ$4,0)),"")</f>
        <v>1</v>
      </c>
      <c r="AI32">
        <f>IFERROR(INDEX(REPORT!$A$4:$BZ$100,MATCH($A32,REPORT!$A$4:$A$100,0),MATCH(AI$1,REPORT!$A$4:$BZ$4,0)),"")</f>
        <v>1</v>
      </c>
      <c r="AJ32">
        <f>IFERROR(INDEX(REPORT!$A$4:$BZ$100,MATCH($A32,REPORT!$A$4:$A$100,0),MATCH(AJ$1,REPORT!$A$4:$BZ$4,0)),"")</f>
        <v>5.5555555555555552E-2</v>
      </c>
      <c r="AK32">
        <f>IFERROR(INDEX(REPORT!$A$4:$BZ$100,MATCH($A32,REPORT!$A$4:$A$100,0),MATCH(AK$1,REPORT!$A$4:$BZ$4,0)),"")</f>
        <v>7.798032407407402E-3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51180555555555496" footer="0.51180555555555496"/>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1"/>
  <sheetViews>
    <sheetView zoomScaleNormal="100" workbookViewId="0">
      <selection activeCell="G66" sqref="G66"/>
    </sheetView>
  </sheetViews>
  <sheetFormatPr baseColWidth="10" defaultColWidth="11.5" defaultRowHeight="16" x14ac:dyDescent="0.2"/>
  <cols>
    <col min="1" max="1" width="37.1640625" customWidth="1"/>
    <col min="3" max="3" width="8.5" customWidth="1"/>
    <col min="4" max="33" width="18.83203125" customWidth="1"/>
    <col min="34" max="34" width="7.5" customWidth="1"/>
    <col min="35" max="35" width="28" customWidth="1"/>
  </cols>
  <sheetData>
    <row r="1" spans="1:37" ht="26" x14ac:dyDescent="0.2">
      <c r="A1" s="105" t="s">
        <v>47</v>
      </c>
      <c r="B1" s="106"/>
      <c r="C1" s="107" t="s">
        <v>48</v>
      </c>
      <c r="D1" s="108" t="s">
        <v>49</v>
      </c>
      <c r="E1" s="108" t="s">
        <v>50</v>
      </c>
      <c r="F1" s="108" t="s">
        <v>51</v>
      </c>
      <c r="G1" s="108" t="s">
        <v>52</v>
      </c>
      <c r="H1" s="108" t="s">
        <v>53</v>
      </c>
      <c r="I1" s="108" t="s">
        <v>54</v>
      </c>
      <c r="J1" s="109" t="s">
        <v>55</v>
      </c>
      <c r="K1" s="109" t="s">
        <v>56</v>
      </c>
      <c r="L1" s="109" t="s">
        <v>57</v>
      </c>
      <c r="M1" s="109" t="s">
        <v>58</v>
      </c>
      <c r="N1" s="109" t="s">
        <v>59</v>
      </c>
      <c r="O1" s="109" t="s">
        <v>60</v>
      </c>
      <c r="P1" s="109" t="s">
        <v>61</v>
      </c>
      <c r="Q1" s="109" t="s">
        <v>62</v>
      </c>
      <c r="R1" s="109" t="s">
        <v>63</v>
      </c>
      <c r="S1" s="109" t="s">
        <v>64</v>
      </c>
      <c r="T1" s="109" t="s">
        <v>65</v>
      </c>
      <c r="U1" s="109" t="s">
        <v>66</v>
      </c>
      <c r="V1" s="109" t="s">
        <v>67</v>
      </c>
      <c r="W1" s="109" t="s">
        <v>68</v>
      </c>
      <c r="X1" s="109" t="s">
        <v>69</v>
      </c>
      <c r="Y1" s="109" t="s">
        <v>70</v>
      </c>
      <c r="Z1" s="109" t="s">
        <v>71</v>
      </c>
      <c r="AA1" s="109" t="s">
        <v>72</v>
      </c>
      <c r="AB1" s="109" t="s">
        <v>73</v>
      </c>
      <c r="AC1" s="109" t="s">
        <v>74</v>
      </c>
      <c r="AD1" s="109" t="s">
        <v>75</v>
      </c>
      <c r="AE1" s="109" t="s">
        <v>76</v>
      </c>
      <c r="AF1" s="109" t="s">
        <v>77</v>
      </c>
      <c r="AG1" s="109" t="s">
        <v>78</v>
      </c>
    </row>
    <row r="2" spans="1:37" ht="26" x14ac:dyDescent="0.2">
      <c r="A2" s="110" t="str">
        <f>REPORT!A2</f>
        <v>INTERNET</v>
      </c>
      <c r="B2" s="111" t="s">
        <v>45</v>
      </c>
      <c r="C2" s="112">
        <f>SUM(D2:L2)</f>
        <v>18</v>
      </c>
      <c r="D2" s="113">
        <f>COUNTA(AUSSIE!$D2:$F2)</f>
        <v>3</v>
      </c>
      <c r="E2" s="113">
        <f>COUNTA(DODO!D2:F2)</f>
        <v>3</v>
      </c>
      <c r="F2" s="113">
        <f>COUNTA(iiNET!D2:F2)</f>
        <v>3</v>
      </c>
      <c r="G2" s="113">
        <f>COUNTA(OPTUS!D2:F2)</f>
        <v>3</v>
      </c>
      <c r="H2" s="113">
        <f>COUNTA(TELSTRA!D2:F2)</f>
        <v>3</v>
      </c>
      <c r="I2" s="113">
        <f>COUNTA(TPG!D2:F2)</f>
        <v>3</v>
      </c>
      <c r="J2" s="113"/>
      <c r="K2" s="113"/>
      <c r="L2" s="113"/>
      <c r="M2" s="113"/>
      <c r="N2" s="113"/>
      <c r="O2" s="113"/>
      <c r="P2" s="113"/>
      <c r="Q2" s="113"/>
      <c r="R2" s="113"/>
      <c r="S2" s="113"/>
      <c r="T2" s="113"/>
      <c r="U2" s="113"/>
      <c r="V2" s="113"/>
      <c r="W2" s="113"/>
      <c r="X2" s="113"/>
      <c r="Y2" s="113"/>
      <c r="Z2" s="113"/>
      <c r="AA2" s="113"/>
      <c r="AB2" s="113"/>
      <c r="AC2" s="113"/>
      <c r="AD2" s="113"/>
      <c r="AE2" s="113"/>
      <c r="AF2" s="113"/>
      <c r="AG2" s="113"/>
    </row>
    <row r="3" spans="1:37" ht="26" x14ac:dyDescent="0.3">
      <c r="A3" s="114" t="s">
        <v>79</v>
      </c>
      <c r="B3" s="115">
        <f>IF($C$2=0,"-",B48)</f>
        <v>0.66022751322751316</v>
      </c>
      <c r="C3" s="116"/>
      <c r="D3" s="117">
        <f t="shared" ref="D3:I3" si="0">IF(D51="-","-",D48)</f>
        <v>0.54778571428571432</v>
      </c>
      <c r="E3" s="117">
        <f t="shared" si="0"/>
        <v>0.6560515873015873</v>
      </c>
      <c r="F3" s="117">
        <f t="shared" si="0"/>
        <v>0.64749999999999996</v>
      </c>
      <c r="G3" s="117">
        <f t="shared" si="0"/>
        <v>0.7072222222222222</v>
      </c>
      <c r="H3" s="117">
        <f t="shared" si="0"/>
        <v>0.7411388888888889</v>
      </c>
      <c r="I3" s="117">
        <f t="shared" si="0"/>
        <v>0.66166666666666663</v>
      </c>
      <c r="J3" s="118"/>
      <c r="K3" s="118"/>
      <c r="L3" s="118"/>
      <c r="M3" s="118"/>
      <c r="N3" s="118"/>
      <c r="O3" s="118"/>
      <c r="P3" s="118"/>
      <c r="Q3" s="118"/>
      <c r="R3" s="118"/>
      <c r="S3" s="118"/>
      <c r="T3" s="118"/>
      <c r="U3" s="118"/>
      <c r="V3" s="118"/>
      <c r="W3" s="118"/>
      <c r="X3" s="118"/>
      <c r="Y3" s="118"/>
      <c r="Z3" s="118"/>
      <c r="AA3" s="118"/>
      <c r="AB3" s="118"/>
      <c r="AC3" s="118"/>
      <c r="AD3" s="118"/>
      <c r="AE3" s="118"/>
      <c r="AF3" s="118"/>
      <c r="AG3" s="119"/>
    </row>
    <row r="4" spans="1:37" ht="32" customHeight="1" x14ac:dyDescent="0.25">
      <c r="A4" s="120" t="s">
        <v>80</v>
      </c>
      <c r="B4" s="121">
        <f>IF(C2=0,"-",AVERAGE(D4:L4))</f>
        <v>0.63009259259259265</v>
      </c>
      <c r="C4" s="122" t="s">
        <v>79</v>
      </c>
      <c r="D4" s="123">
        <f>IF(D2=0, "-", IF(AUSSIE!$B$4="-", "-", AUSSIE!$B$4))</f>
        <v>0.69791666666666674</v>
      </c>
      <c r="E4" s="123">
        <f>IF(E2=0, "-", IF(DODO!$B$4="-", "-", DODO!$B$4))</f>
        <v>0.54861111111111116</v>
      </c>
      <c r="F4" s="123">
        <f>IF(F2=0, "-", IF(iiNET!$B$4="-", "-", iiNET!$B$4))</f>
        <v>0.5395833333333333</v>
      </c>
      <c r="G4" s="123">
        <f>IF(G2=0, "-", IF(OPTUS!$B$4="-", "-", OPTUS!$B$4))</f>
        <v>0.69305555555555554</v>
      </c>
      <c r="H4" s="123">
        <f>IF(H2=0, "-", IF(TELSTRA!$B$4="-", "-", TELSTRA!$B$4))</f>
        <v>0.74305555555555569</v>
      </c>
      <c r="I4" s="123">
        <f>IF(I2=0, "-", IF(TPG!$B$4="-", "-", TPG!$B$4))</f>
        <v>0.55833333333333324</v>
      </c>
      <c r="J4" s="123"/>
      <c r="K4" s="123"/>
      <c r="L4" s="123"/>
      <c r="M4" s="123"/>
      <c r="N4" s="123"/>
      <c r="O4" s="123"/>
      <c r="P4" s="123"/>
      <c r="Q4" s="123"/>
      <c r="R4" s="123"/>
      <c r="S4" s="123"/>
      <c r="T4" s="123"/>
      <c r="U4" s="123"/>
      <c r="V4" s="123"/>
      <c r="W4" s="123"/>
      <c r="X4" s="123"/>
      <c r="Y4" s="123"/>
      <c r="Z4" s="123"/>
      <c r="AA4" s="123"/>
      <c r="AB4" s="123"/>
      <c r="AC4" s="123"/>
      <c r="AD4" s="123"/>
      <c r="AE4" s="123"/>
      <c r="AF4" s="123"/>
      <c r="AG4" s="123"/>
      <c r="AI4" s="124" t="s">
        <v>81</v>
      </c>
    </row>
    <row r="5" spans="1:37" ht="18" customHeight="1" x14ac:dyDescent="0.25">
      <c r="A5" s="125" t="s">
        <v>82</v>
      </c>
      <c r="B5" s="126">
        <f t="shared" ref="B5:B10" si="1">IF($C$2=0,"-",AVERAGE(D5:L5))</f>
        <v>0.58854166666666663</v>
      </c>
      <c r="C5" s="127" t="s">
        <v>83</v>
      </c>
      <c r="D5" s="128">
        <f>AUSSIE!$B5</f>
        <v>0.67500000000000004</v>
      </c>
      <c r="E5" s="128">
        <f>DODO!$B5</f>
        <v>0.54861111111111116</v>
      </c>
      <c r="F5" s="128">
        <f>iiNET!$B5</f>
        <v>0.33541666666666664</v>
      </c>
      <c r="G5" s="128">
        <f>OPTUS!$B5</f>
        <v>0.69305555555555554</v>
      </c>
      <c r="H5" s="128">
        <f>TELSTRA!$B5</f>
        <v>0.72083333333333333</v>
      </c>
      <c r="I5" s="128">
        <f>TPG!$B5</f>
        <v>0.55833333333333324</v>
      </c>
      <c r="J5" s="128"/>
      <c r="K5" s="128"/>
      <c r="L5" s="128"/>
      <c r="M5" s="128"/>
      <c r="N5" s="128"/>
      <c r="O5" s="128"/>
      <c r="P5" s="128"/>
      <c r="Q5" s="128"/>
      <c r="R5" s="128"/>
      <c r="S5" s="128"/>
      <c r="T5" s="128"/>
      <c r="U5" s="128"/>
      <c r="V5" s="128"/>
      <c r="W5" s="128"/>
      <c r="X5" s="128"/>
      <c r="Y5" s="128"/>
      <c r="Z5" s="128"/>
      <c r="AA5" s="128"/>
      <c r="AB5" s="128"/>
      <c r="AC5" s="128"/>
      <c r="AD5" s="128"/>
      <c r="AE5" s="128"/>
      <c r="AF5" s="128"/>
      <c r="AG5" s="128"/>
      <c r="AI5" s="129" t="s">
        <v>84</v>
      </c>
    </row>
    <row r="6" spans="1:37" ht="18" customHeight="1" x14ac:dyDescent="0.2">
      <c r="A6" s="130" t="s">
        <v>5</v>
      </c>
      <c r="B6" s="131">
        <f t="shared" si="1"/>
        <v>0.56944444444444431</v>
      </c>
      <c r="C6" s="132">
        <f>AJ24</f>
        <v>0.2</v>
      </c>
      <c r="D6" s="133">
        <f>IF(D$39=0%,"-",IF(D$2=0,"-",AUSSIE!$B6))</f>
        <v>0.5</v>
      </c>
      <c r="E6" s="133">
        <f>IF(E$39=0%,"-",IF(E$2=0,"-",DODO!$B6))</f>
        <v>0.49999999999999994</v>
      </c>
      <c r="F6" s="133">
        <f>IF(F$39=0%,"-",IF(F$2=0,"-",iiNET!$B6))</f>
        <v>0.5</v>
      </c>
      <c r="G6" s="133">
        <f>IF(G$39=0%,"-",IF(G$2=0,"-",OPTUS!$B6))</f>
        <v>0.58333333333333326</v>
      </c>
      <c r="H6" s="133">
        <f>IF(H$39=0%,"-",IF(H$2=0,"-",TELSTRA!$B6))</f>
        <v>0.58333333333333326</v>
      </c>
      <c r="I6" s="133">
        <f>IF(I$39=0%,"-",IF(I$2=0,"-",TPG!$B6))</f>
        <v>0.75</v>
      </c>
      <c r="J6" s="133"/>
      <c r="K6" s="133"/>
      <c r="L6" s="133"/>
      <c r="M6" s="133"/>
      <c r="N6" s="133"/>
      <c r="O6" s="133"/>
      <c r="P6" s="133"/>
      <c r="Q6" s="133"/>
      <c r="R6" s="133"/>
      <c r="S6" s="133"/>
      <c r="T6" s="133"/>
      <c r="U6" s="133"/>
      <c r="V6" s="133"/>
      <c r="W6" s="133"/>
      <c r="X6" s="133"/>
      <c r="Y6" s="133"/>
      <c r="Z6" s="133"/>
      <c r="AA6" s="133"/>
      <c r="AB6" s="133"/>
      <c r="AC6" s="133"/>
      <c r="AD6" s="133"/>
      <c r="AE6" s="133"/>
      <c r="AF6" s="133"/>
      <c r="AG6" s="133"/>
      <c r="AK6" t="s">
        <v>79</v>
      </c>
    </row>
    <row r="7" spans="1:37" ht="18" customHeight="1" x14ac:dyDescent="0.2">
      <c r="A7" s="134" t="str">
        <f>REPORT!E4</f>
        <v>WELCOME</v>
      </c>
      <c r="B7" s="135">
        <f t="shared" si="1"/>
        <v>0.94444444444444431</v>
      </c>
      <c r="C7" s="136" t="s">
        <v>79</v>
      </c>
      <c r="D7" s="137">
        <f>IF(D$39=0%,"-",IF(D$2=0,"-",AUSSIE!$B7))</f>
        <v>1</v>
      </c>
      <c r="E7" s="137">
        <f>IF(E$39=0%,"-",IF(E$2=0,"-",DODO!$B7))</f>
        <v>0.66666666666666663</v>
      </c>
      <c r="F7" s="137">
        <f>IF(F$39=0%,"-",IF(F$2=0,"-",iiNET!$B7))</f>
        <v>1</v>
      </c>
      <c r="G7" s="137">
        <f>IF(G$39=0%,"-",IF(G$2=0,"-",OPTUS!$B7))</f>
        <v>1</v>
      </c>
      <c r="H7" s="137">
        <f>IF(H$39=0%,"-",IF(H$2=0,"-",TELSTRA!$B7))</f>
        <v>1</v>
      </c>
      <c r="I7" s="137">
        <f>IF(I$39=0%,"-",IF(I$2=0,"-",TPG!$B7))</f>
        <v>1</v>
      </c>
      <c r="J7" s="137"/>
      <c r="K7" s="137"/>
      <c r="L7" s="137"/>
      <c r="M7" s="137"/>
      <c r="N7" s="137"/>
      <c r="O7" s="137"/>
      <c r="P7" s="137"/>
      <c r="Q7" s="137"/>
      <c r="R7" s="137"/>
      <c r="S7" s="137"/>
      <c r="T7" s="137"/>
      <c r="U7" s="137"/>
      <c r="V7" s="137"/>
      <c r="W7" s="137"/>
      <c r="X7" s="137"/>
      <c r="Y7" s="137"/>
      <c r="Z7" s="137"/>
      <c r="AA7" s="137"/>
      <c r="AB7" s="137"/>
      <c r="AC7" s="137"/>
      <c r="AD7" s="137"/>
      <c r="AE7" s="137"/>
      <c r="AF7" s="137"/>
      <c r="AG7" s="137"/>
      <c r="AI7" s="138" t="s">
        <v>85</v>
      </c>
    </row>
    <row r="8" spans="1:37" ht="18" customHeight="1" x14ac:dyDescent="0.25">
      <c r="A8" s="134" t="str">
        <f>REPORT!F4</f>
        <v>INTENT</v>
      </c>
      <c r="B8" s="135">
        <f t="shared" si="1"/>
        <v>0.44444444444444442</v>
      </c>
      <c r="C8" s="136" t="s">
        <v>79</v>
      </c>
      <c r="D8" s="139">
        <f>IF(D$39=0%,"-",IF(D$2=0,"-",AUSSIE!$B8))</f>
        <v>0</v>
      </c>
      <c r="E8" s="139">
        <f>IF(E$39=0%,"-",IF(E$2=0,"-",DODO!$B8))</f>
        <v>0.33333333333333331</v>
      </c>
      <c r="F8" s="139">
        <f>IF(F$39=0%,"-",IF(F$2=0,"-",iiNET!$B8))</f>
        <v>0</v>
      </c>
      <c r="G8" s="139">
        <f>IF(G$39=0%,"-",IF(G$2=0,"-",OPTUS!$B8))</f>
        <v>0.66666666666666663</v>
      </c>
      <c r="H8" s="139">
        <f>IF(H$39=0%,"-",IF(H$2=0,"-",TELSTRA!$B8))</f>
        <v>0.66666666666666663</v>
      </c>
      <c r="I8" s="139">
        <f>IF(I$39=0%,"-",IF(I$2=0,"-",TPG!$B8))</f>
        <v>1</v>
      </c>
      <c r="J8" s="139"/>
      <c r="K8" s="139"/>
      <c r="L8" s="139"/>
      <c r="M8" s="139"/>
      <c r="N8" s="139"/>
      <c r="O8" s="139"/>
      <c r="P8" s="139"/>
      <c r="Q8" s="139"/>
      <c r="R8" s="139"/>
      <c r="S8" s="139"/>
      <c r="T8" s="139"/>
      <c r="U8" s="139"/>
      <c r="V8" s="139"/>
      <c r="W8" s="139"/>
      <c r="X8" s="139"/>
      <c r="Y8" s="139"/>
      <c r="Z8" s="139"/>
      <c r="AA8" s="139"/>
      <c r="AB8" s="139"/>
      <c r="AC8" s="139"/>
      <c r="AD8" s="139"/>
      <c r="AE8" s="139"/>
      <c r="AF8" s="139"/>
      <c r="AG8" s="139"/>
      <c r="AI8" s="129" t="s">
        <v>86</v>
      </c>
    </row>
    <row r="9" spans="1:37" ht="18" customHeight="1" x14ac:dyDescent="0.2">
      <c r="A9" s="134" t="str">
        <f>REPORT!G4</f>
        <v>NAME</v>
      </c>
      <c r="B9" s="135">
        <f t="shared" si="1"/>
        <v>0.58333333333333337</v>
      </c>
      <c r="C9" s="136" t="s">
        <v>79</v>
      </c>
      <c r="D9" s="137">
        <f>IF(D$39=0%,"-",IF(D$2=0,"-",AUSSIE!$B9))</f>
        <v>0.5</v>
      </c>
      <c r="E9" s="137">
        <f>IF(E$39=0%,"-",IF(E$2=0,"-",DODO!$B9))</f>
        <v>0.66666666666666663</v>
      </c>
      <c r="F9" s="137">
        <f>IF(F$39=0%,"-",IF(F$2=0,"-",iiNET!$B9))</f>
        <v>1</v>
      </c>
      <c r="G9" s="137">
        <f>IF(G$39=0%,"-",IF(G$2=0,"-",OPTUS!$B9))</f>
        <v>0.33333333333333331</v>
      </c>
      <c r="H9" s="137">
        <f>IF(H$39=0%,"-",IF(H$2=0,"-",TELSTRA!$B9))</f>
        <v>0.33333333333333331</v>
      </c>
      <c r="I9" s="137">
        <f>IF(I$39=0%,"-",IF(I$2=0,"-",TPG!$B9))</f>
        <v>0.66666666666666663</v>
      </c>
      <c r="J9" s="137"/>
      <c r="K9" s="137"/>
      <c r="L9" s="137"/>
      <c r="M9" s="137"/>
      <c r="N9" s="137"/>
      <c r="O9" s="137"/>
      <c r="P9" s="137"/>
      <c r="Q9" s="137"/>
      <c r="R9" s="137"/>
      <c r="S9" s="137"/>
      <c r="T9" s="137"/>
      <c r="U9" s="137"/>
      <c r="V9" s="137"/>
      <c r="W9" s="137"/>
      <c r="X9" s="137"/>
      <c r="Y9" s="137"/>
      <c r="Z9" s="137"/>
      <c r="AA9" s="137"/>
      <c r="AB9" s="137"/>
      <c r="AC9" s="137"/>
      <c r="AD9" s="137"/>
      <c r="AE9" s="137"/>
      <c r="AF9" s="137"/>
      <c r="AG9" s="137"/>
      <c r="AI9" t="s">
        <v>79</v>
      </c>
    </row>
    <row r="10" spans="1:37" ht="18" customHeight="1" x14ac:dyDescent="0.2">
      <c r="A10" s="134" t="str">
        <f>REPORT!H4</f>
        <v>BRIDGE</v>
      </c>
      <c r="B10" s="135">
        <f t="shared" si="1"/>
        <v>0.30555555555555552</v>
      </c>
      <c r="C10" s="136" t="s">
        <v>79</v>
      </c>
      <c r="D10" s="139">
        <f>IF(D$39=0%,"-",IF(D$2=0,"-",AUSSIE!$B10))</f>
        <v>0.5</v>
      </c>
      <c r="E10" s="139">
        <f>IF(E$39=0%,"-",IF(E$2=0,"-",DODO!$B10))</f>
        <v>0.33333333333333331</v>
      </c>
      <c r="F10" s="139">
        <f>IF(F$39=0%,"-",IF(F$2=0,"-",iiNET!$B10))</f>
        <v>0</v>
      </c>
      <c r="G10" s="139">
        <f>IF(G$39=0%,"-",IF(G$2=0,"-",OPTUS!$B10))</f>
        <v>0.33333333333333331</v>
      </c>
      <c r="H10" s="139">
        <f>IF(H$39=0%,"-",IF(H$2=0,"-",TELSTRA!$B10))</f>
        <v>0.33333333333333331</v>
      </c>
      <c r="I10" s="139">
        <f>IF(I$39=0%,"-",IF(I$2=0,"-",TPG!$B10))</f>
        <v>0.33333333333333331</v>
      </c>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I10" s="140" t="s">
        <v>87</v>
      </c>
    </row>
    <row r="11" spans="1:37" ht="18" customHeight="1" x14ac:dyDescent="0.25">
      <c r="A11" s="141"/>
      <c r="B11" s="142" t="s">
        <v>79</v>
      </c>
      <c r="C11" s="143"/>
      <c r="D11" s="144"/>
      <c r="E11" s="144"/>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c r="AE11" s="144"/>
      <c r="AF11" s="144"/>
      <c r="AG11" s="144"/>
      <c r="AI11" s="145" t="s">
        <v>88</v>
      </c>
    </row>
    <row r="12" spans="1:37" ht="18" customHeight="1" x14ac:dyDescent="0.2">
      <c r="A12" s="130" t="s">
        <v>6</v>
      </c>
      <c r="B12" s="131">
        <f>IF($C$2=0,"-",AVERAGE(D12:L12))</f>
        <v>0.71296296296296291</v>
      </c>
      <c r="C12" s="132">
        <f>AJ25</f>
        <v>0.2</v>
      </c>
      <c r="D12" s="146">
        <f>IF(D$39=0%,"-",IF(D$2=0,"-",AUSSIE!$B12))</f>
        <v>0.83333333333333337</v>
      </c>
      <c r="E12" s="146">
        <f>IF(E$39=0%,"-",IF(E$2=0,"-",DODO!$B12))</f>
        <v>0.55555555555555547</v>
      </c>
      <c r="F12" s="146">
        <f>IF(F$39=0%,"-",IF(F$2=0,"-",iiNET!$B12))</f>
        <v>0.66666666666666663</v>
      </c>
      <c r="G12" s="146">
        <f>IF(G$39=0%,"-",IF(G$2=0,"-",OPTUS!$B12))</f>
        <v>0.77777777777777768</v>
      </c>
      <c r="H12" s="146">
        <f>IF(H$39=0%,"-",IF(H$2=0,"-",TELSTRA!$B12))</f>
        <v>0.77777777777777779</v>
      </c>
      <c r="I12" s="146">
        <f>IF(I$39=0%,"-",IF(I$2=0,"-",TPG!$B12))</f>
        <v>0.66666666666666663</v>
      </c>
      <c r="J12" s="146"/>
      <c r="K12" s="146"/>
      <c r="L12" s="146"/>
      <c r="M12" s="146"/>
      <c r="N12" s="146"/>
      <c r="O12" s="146"/>
      <c r="P12" s="146"/>
      <c r="Q12" s="146"/>
      <c r="R12" s="146"/>
      <c r="S12" s="146"/>
      <c r="T12" s="146"/>
      <c r="U12" s="146"/>
      <c r="V12" s="146"/>
      <c r="W12" s="146"/>
      <c r="X12" s="146"/>
      <c r="Y12" s="146"/>
      <c r="Z12" s="146"/>
      <c r="AA12" s="146"/>
      <c r="AB12" s="146"/>
      <c r="AC12" s="146"/>
      <c r="AD12" s="146"/>
      <c r="AE12" s="146"/>
      <c r="AF12" s="146"/>
      <c r="AG12" s="146"/>
      <c r="AI12" t="s">
        <v>79</v>
      </c>
    </row>
    <row r="13" spans="1:37" ht="18" customHeight="1" x14ac:dyDescent="0.2">
      <c r="A13" s="134" t="str">
        <f>REPORT!J4</f>
        <v>CONVERSE</v>
      </c>
      <c r="B13" s="135">
        <f>IF($C$2=0,"-",AVERAGE(D13:L13))</f>
        <v>0.3611111111111111</v>
      </c>
      <c r="C13" s="136" t="s">
        <v>79</v>
      </c>
      <c r="D13" s="137">
        <f>IF(D$39=0%,"-",IF(D$2=0,"-",AUSSIE!$B13))</f>
        <v>0.5</v>
      </c>
      <c r="E13" s="137">
        <f>IF(E$39=0%,"-",IF(E$2=0,"-",DODO!$B13))</f>
        <v>0</v>
      </c>
      <c r="F13" s="137">
        <f>IF(F$39=0%,"-",IF(F$2=0,"-",iiNET!$B13))</f>
        <v>0</v>
      </c>
      <c r="G13" s="137">
        <f>IF(G$39=0%,"-",IF(G$2=0,"-",OPTUS!$B13))</f>
        <v>0.33333333333333331</v>
      </c>
      <c r="H13" s="137">
        <f>IF(H$39=0%,"-",IF(H$2=0,"-",TELSTRA!$B13))</f>
        <v>1</v>
      </c>
      <c r="I13" s="137">
        <f>IF(I$39=0%,"-",IF(I$2=0,"-",TPG!$B13))</f>
        <v>0.33333333333333331</v>
      </c>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I13" s="147" t="s">
        <v>89</v>
      </c>
    </row>
    <row r="14" spans="1:37" ht="18" customHeight="1" x14ac:dyDescent="0.25">
      <c r="A14" s="134" t="str">
        <f>REPORT!K4</f>
        <v>LISTEN</v>
      </c>
      <c r="B14" s="135">
        <f>IF($C$2=0,"-",AVERAGE(D14:L14))</f>
        <v>0.94444444444444453</v>
      </c>
      <c r="C14" s="136" t="s">
        <v>79</v>
      </c>
      <c r="D14" s="139">
        <f>IF(D$39=0%,"-",IF(D$2=0,"-",AUSSIE!$B14))</f>
        <v>1</v>
      </c>
      <c r="E14" s="139">
        <f>IF(E$39=0%,"-",IF(E$2=0,"-",DODO!$B14))</f>
        <v>1</v>
      </c>
      <c r="F14" s="139">
        <f>IF(F$39=0%,"-",IF(F$2=0,"-",iiNET!$B14))</f>
        <v>1</v>
      </c>
      <c r="G14" s="139">
        <f>IF(G$39=0%,"-",IF(G$2=0,"-",OPTUS!$B14))</f>
        <v>1</v>
      </c>
      <c r="H14" s="139">
        <f>IF(H$39=0%,"-",IF(H$2=0,"-",TELSTRA!$B14))</f>
        <v>1</v>
      </c>
      <c r="I14" s="139">
        <f>IF(I$39=0%,"-",IF(I$2=0,"-",TPG!$B14))</f>
        <v>0.66666666666666663</v>
      </c>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I14" s="148" t="s">
        <v>90</v>
      </c>
    </row>
    <row r="15" spans="1:37" ht="18" customHeight="1" x14ac:dyDescent="0.2">
      <c r="A15" s="134" t="str">
        <f>REPORT!L4</f>
        <v>CONFIRM</v>
      </c>
      <c r="B15" s="135">
        <f>IF($C$2=0,"-",AVERAGE(D15:L15))</f>
        <v>0.83333333333333337</v>
      </c>
      <c r="C15" s="136" t="s">
        <v>79</v>
      </c>
      <c r="D15" s="137">
        <f>IF(D$39=0%,"-",IF(D$2=0,"-",AUSSIE!$B15))</f>
        <v>1</v>
      </c>
      <c r="E15" s="137">
        <f>IF(E$39=0%,"-",IF(E$2=0,"-",DODO!$B15))</f>
        <v>0.66666666666666663</v>
      </c>
      <c r="F15" s="137">
        <f>IF(F$39=0%,"-",IF(F$2=0,"-",iiNET!$B15))</f>
        <v>1</v>
      </c>
      <c r="G15" s="137">
        <f>IF(G$39=0%,"-",IF(G$2=0,"-",OPTUS!$B15))</f>
        <v>1</v>
      </c>
      <c r="H15" s="137">
        <f>IF(H$39=0%,"-",IF(H$2=0,"-",TELSTRA!$B15))</f>
        <v>0.33333333333333331</v>
      </c>
      <c r="I15" s="137">
        <f>IF(I$39=0%,"-",IF(I$2=0,"-",TPG!$B15))</f>
        <v>1</v>
      </c>
      <c r="J15" s="137"/>
      <c r="K15" s="137"/>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t="s">
        <v>79</v>
      </c>
    </row>
    <row r="16" spans="1:37" ht="18" customHeight="1" x14ac:dyDescent="0.2">
      <c r="A16" s="141"/>
      <c r="C16" s="143"/>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c r="AG16" s="144"/>
      <c r="AI16" s="149" t="s">
        <v>91</v>
      </c>
    </row>
    <row r="17" spans="1:36" ht="18" customHeight="1" x14ac:dyDescent="0.25">
      <c r="A17" s="130" t="s">
        <v>7</v>
      </c>
      <c r="B17" s="131">
        <f>IF($C$2=0,"-",AVERAGE(D17:L17))</f>
        <v>0.65972222222222221</v>
      </c>
      <c r="C17" s="132">
        <f>AJ26</f>
        <v>0.25</v>
      </c>
      <c r="D17" s="146">
        <f>IF(D$39=0%,"-",IF(D$2=0,"-",AUSSIE!$B17))</f>
        <v>0.625</v>
      </c>
      <c r="E17" s="146">
        <f>IF(E$39=0%,"-",IF(E$2=0,"-",DODO!$B17))</f>
        <v>0.75</v>
      </c>
      <c r="F17" s="146">
        <f>IF(F$39=0%,"-",IF(F$2=0,"-",iiNET!$B17))</f>
        <v>0.625</v>
      </c>
      <c r="G17" s="146">
        <f>IF(G$39=0%,"-",IF(G$2=0,"-",OPTUS!$B17))</f>
        <v>0.70833333333333326</v>
      </c>
      <c r="H17" s="146">
        <f>IF(H$39=0%,"-",IF(H$2=0,"-",TELSTRA!$B17))</f>
        <v>0.75</v>
      </c>
      <c r="I17" s="146">
        <f>IF(I$39=0%,"-",IF(I$2=0,"-",TPG!$B17))</f>
        <v>0.5</v>
      </c>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I17" s="148" t="s">
        <v>92</v>
      </c>
    </row>
    <row r="18" spans="1:36" ht="18" customHeight="1" x14ac:dyDescent="0.2">
      <c r="A18" s="134" t="str">
        <f>REPORT!N4</f>
        <v>INFORM</v>
      </c>
      <c r="B18" s="135">
        <f>IF($C$2=0,"-",AVERAGE(D18:L18))</f>
        <v>0.75</v>
      </c>
      <c r="C18" s="136" t="s">
        <v>79</v>
      </c>
      <c r="D18" s="137">
        <f>IF(D$39=0%,"-",IF(D$2=0,"-",AUSSIE!$B18))</f>
        <v>1</v>
      </c>
      <c r="E18" s="137">
        <f>IF(E$39=0%,"-",IF(E$2=0,"-",DODO!$B18))</f>
        <v>1</v>
      </c>
      <c r="F18" s="137">
        <f>IF(F$39=0%,"-",IF(F$2=0,"-",iiNET!$B18))</f>
        <v>0.5</v>
      </c>
      <c r="G18" s="137">
        <f>IF(G$39=0%,"-",IF(G$2=0,"-",OPTUS!$B18))</f>
        <v>0.66666666666666663</v>
      </c>
      <c r="H18" s="137">
        <f>IF(H$39=0%,"-",IF(H$2=0,"-",TELSTRA!$B18))</f>
        <v>0.66666666666666663</v>
      </c>
      <c r="I18" s="137">
        <f>IF(I$39=0%,"-",IF(I$2=0,"-",TPG!$B18))</f>
        <v>0.66666666666666663</v>
      </c>
      <c r="J18" s="137"/>
      <c r="K18" s="137"/>
      <c r="L18" s="137"/>
      <c r="M18" s="137"/>
      <c r="N18" s="137"/>
      <c r="O18" s="137"/>
      <c r="P18" s="137"/>
      <c r="Q18" s="137"/>
      <c r="R18" s="137"/>
      <c r="S18" s="137"/>
      <c r="T18" s="137"/>
      <c r="U18" s="137"/>
      <c r="V18" s="137"/>
      <c r="W18" s="137"/>
      <c r="X18" s="137"/>
      <c r="Y18" s="137"/>
      <c r="Z18" s="137"/>
      <c r="AA18" s="137"/>
      <c r="AB18" s="137"/>
      <c r="AC18" s="137"/>
      <c r="AD18" s="137"/>
      <c r="AE18" s="137"/>
      <c r="AF18" s="137"/>
      <c r="AG18" s="137"/>
    </row>
    <row r="19" spans="1:36" ht="18" customHeight="1" x14ac:dyDescent="0.2">
      <c r="A19" s="134" t="str">
        <f>REPORT!O4</f>
        <v>CHECK</v>
      </c>
      <c r="B19" s="135">
        <f>IF($C$2=0,"-",AVERAGE(D19:L19))</f>
        <v>0.16666666666666666</v>
      </c>
      <c r="C19" s="136" t="s">
        <v>79</v>
      </c>
      <c r="D19" s="139">
        <f>IF(D$39=0%,"-",IF(D$2=0,"-",AUSSIE!$B19))</f>
        <v>0</v>
      </c>
      <c r="E19" s="139">
        <f>IF(E$39=0%,"-",IF(E$2=0,"-",DODO!$B19))</f>
        <v>0</v>
      </c>
      <c r="F19" s="139">
        <f>IF(F$39=0%,"-",IF(F$2=0,"-",iiNET!$B19))</f>
        <v>0</v>
      </c>
      <c r="G19" s="139">
        <f>IF(G$39=0%,"-",IF(G$2=0,"-",OPTUS!$B19))</f>
        <v>0.66666666666666663</v>
      </c>
      <c r="H19" s="139">
        <f>IF(H$39=0%,"-",IF(H$2=0,"-",TELSTRA!$B19))</f>
        <v>0.33333333333333331</v>
      </c>
      <c r="I19" s="139">
        <f>IF(I$39=0%,"-",IF(I$2=0,"-",TPG!$B19))</f>
        <v>0</v>
      </c>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J19" t="s">
        <v>79</v>
      </c>
    </row>
    <row r="20" spans="1:36" ht="18" customHeight="1" x14ac:dyDescent="0.2">
      <c r="A20" s="134" t="str">
        <f>REPORT!P4</f>
        <v>SEEK</v>
      </c>
      <c r="B20" s="135">
        <f>IF($C$2=0,"-",AVERAGE(D20:L20))</f>
        <v>0.72222222222222221</v>
      </c>
      <c r="C20" s="136" t="s">
        <v>79</v>
      </c>
      <c r="D20" s="137">
        <f>IF(D$39=0%,"-",IF(D$2=0,"-",AUSSIE!$B20))</f>
        <v>0.5</v>
      </c>
      <c r="E20" s="137">
        <f>IF(E$39=0%,"-",IF(E$2=0,"-",DODO!$B20))</f>
        <v>1</v>
      </c>
      <c r="F20" s="137">
        <f>IF(F$39=0%,"-",IF(F$2=0,"-",iiNET!$B20))</f>
        <v>1</v>
      </c>
      <c r="G20" s="137">
        <f>IF(G$39=0%,"-",IF(G$2=0,"-",OPTUS!$B20))</f>
        <v>0.5</v>
      </c>
      <c r="H20" s="137">
        <f>IF(H$39=0%,"-",IF(H$2=0,"-",TELSTRA!$B20))</f>
        <v>1</v>
      </c>
      <c r="I20" s="137">
        <f>IF(I$39=0%,"-",IF(I$2=0,"-",TPG!$B20))</f>
        <v>0.33333333333333331</v>
      </c>
      <c r="J20" s="137"/>
      <c r="K20" s="137"/>
      <c r="L20" s="137"/>
      <c r="M20" s="137"/>
      <c r="N20" s="137"/>
      <c r="O20" s="137"/>
      <c r="P20" s="137"/>
      <c r="Q20" s="137"/>
      <c r="R20" s="137"/>
      <c r="S20" s="137"/>
      <c r="T20" s="137"/>
      <c r="U20" s="137"/>
      <c r="V20" s="137"/>
      <c r="W20" s="137"/>
      <c r="X20" s="137"/>
      <c r="Y20" s="137"/>
      <c r="Z20" s="137"/>
      <c r="AA20" s="137"/>
      <c r="AB20" s="137"/>
      <c r="AC20" s="137"/>
      <c r="AD20" s="137"/>
      <c r="AE20" s="137"/>
      <c r="AF20" s="137"/>
      <c r="AG20" s="137"/>
      <c r="AI20" t="s">
        <v>79</v>
      </c>
    </row>
    <row r="21" spans="1:36" ht="18" customHeight="1" x14ac:dyDescent="0.2">
      <c r="A21" s="134" t="str">
        <f>REPORT!Q4</f>
        <v>CONFIDENCE</v>
      </c>
      <c r="B21" s="135">
        <f>IF($C$2=0,"-",AVERAGE(D21:L21))</f>
        <v>1</v>
      </c>
      <c r="C21" s="136" t="s">
        <v>79</v>
      </c>
      <c r="D21" s="139">
        <f>IF(D$39=0%,"-",IF(D$2=0,"-",AUSSIE!$B21))</f>
        <v>1</v>
      </c>
      <c r="E21" s="139">
        <f>IF(E$39=0%,"-",IF(E$2=0,"-",DODO!$B21))</f>
        <v>1</v>
      </c>
      <c r="F21" s="139">
        <f>IF(F$39=0%,"-",IF(F$2=0,"-",iiNET!$B21))</f>
        <v>1</v>
      </c>
      <c r="G21" s="139">
        <f>IF(G$39=0%,"-",IF(G$2=0,"-",OPTUS!$B21))</f>
        <v>1</v>
      </c>
      <c r="H21" s="139">
        <f>IF(H$39=0%,"-",IF(H$2=0,"-",TELSTRA!$B21))</f>
        <v>1</v>
      </c>
      <c r="I21" s="139">
        <f>IF(I$39=0%,"-",IF(I$2=0,"-",TPG!$B21))</f>
        <v>1</v>
      </c>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t="s">
        <v>79</v>
      </c>
    </row>
    <row r="22" spans="1:36" ht="18" customHeight="1" x14ac:dyDescent="0.2">
      <c r="A22" s="141"/>
      <c r="C22" s="143"/>
      <c r="D22" s="144"/>
      <c r="E22" s="144"/>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c r="AI22" t="s">
        <v>79</v>
      </c>
    </row>
    <row r="23" spans="1:36" ht="18" customHeight="1" x14ac:dyDescent="0.2">
      <c r="A23" s="130" t="s">
        <v>8</v>
      </c>
      <c r="B23" s="131">
        <f>IF($C$2=0,"-",AVERAGE(D23:L23))</f>
        <v>0.61111111111111105</v>
      </c>
      <c r="C23" s="132">
        <f>AJ27</f>
        <v>0.15</v>
      </c>
      <c r="D23" s="146">
        <f>IF(D$39=0%,"-",IF(D$2=0,"-",AUSSIE!$B23))</f>
        <v>0.66666666666666663</v>
      </c>
      <c r="E23" s="146">
        <f>IF(E$39=0%,"-",IF(E$2=0,"-",DODO!$B23))</f>
        <v>0.33333333333333331</v>
      </c>
      <c r="F23" s="146">
        <f>IF(F$39=0%,"-",IF(F$2=0,"-",iiNET!$B23))</f>
        <v>0.66666666666666663</v>
      </c>
      <c r="G23" s="146">
        <f>IF(G$39=0%,"-",IF(G$2=0,"-",OPTUS!$B23))</f>
        <v>0.77777777777777768</v>
      </c>
      <c r="H23" s="146">
        <f>IF(H$39=0%,"-",IF(H$2=0,"-",TELSTRA!$B23))</f>
        <v>0.88888888888888884</v>
      </c>
      <c r="I23" s="146">
        <f>IF(I$39=0%,"-",IF(I$2=0,"-",TPG!$B23))</f>
        <v>0.33333333333333331</v>
      </c>
      <c r="J23" s="146"/>
      <c r="K23" s="146"/>
      <c r="L23" s="146"/>
      <c r="M23" s="146"/>
      <c r="N23" s="146"/>
      <c r="O23" s="146"/>
      <c r="P23" s="146"/>
      <c r="Q23" s="146"/>
      <c r="R23" s="146"/>
      <c r="S23" s="146"/>
      <c r="T23" s="146"/>
      <c r="U23" s="146"/>
      <c r="V23" s="146"/>
      <c r="W23" s="146"/>
      <c r="X23" s="146"/>
      <c r="Y23" s="146"/>
      <c r="Z23" s="146"/>
      <c r="AA23" s="146"/>
      <c r="AB23" s="146"/>
      <c r="AC23" s="146"/>
      <c r="AD23" s="146"/>
      <c r="AE23" s="146"/>
      <c r="AF23" s="146"/>
      <c r="AG23" s="146"/>
      <c r="AI23" s="150" t="s">
        <v>93</v>
      </c>
      <c r="AJ23" s="151">
        <f>SUM(AJ24:AJ28)</f>
        <v>1</v>
      </c>
    </row>
    <row r="24" spans="1:36" ht="18" customHeight="1" x14ac:dyDescent="0.2">
      <c r="A24" s="134" t="str">
        <f>REPORT!S4</f>
        <v>QUESTIONS</v>
      </c>
      <c r="B24" s="135">
        <f>IF($C$2=0,"-",AVERAGE(D24:L24))</f>
        <v>0.38888888888888884</v>
      </c>
      <c r="C24" s="136" t="s">
        <v>79</v>
      </c>
      <c r="D24" s="137">
        <f>IF(D$39=0%,"-",IF(D$2=0,"-",AUSSIE!$B24))</f>
        <v>0</v>
      </c>
      <c r="E24" s="137">
        <f>IF(E$39=0%,"-",IF(E$2=0,"-",DODO!$B24))</f>
        <v>0.33333333333333331</v>
      </c>
      <c r="F24" s="137">
        <f>IF(F$39=0%,"-",IF(F$2=0,"-",iiNET!$B24))</f>
        <v>1</v>
      </c>
      <c r="G24" s="137">
        <f>IF(G$39=0%,"-",IF(G$2=0,"-",OPTUS!$B24))</f>
        <v>0.33333333333333331</v>
      </c>
      <c r="H24" s="137">
        <f>IF(H$39=0%,"-",IF(H$2=0,"-",TELSTRA!$B24))</f>
        <v>0.66666666666666663</v>
      </c>
      <c r="I24" s="137">
        <f>IF(I$39=0%,"-",IF(I$2=0,"-",TPG!$B24))</f>
        <v>0</v>
      </c>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I24" s="152" t="s">
        <v>5</v>
      </c>
      <c r="AJ24" s="153">
        <v>0.2</v>
      </c>
    </row>
    <row r="25" spans="1:36" ht="18" customHeight="1" x14ac:dyDescent="0.2">
      <c r="A25" s="134" t="str">
        <f>REPORT!T4</f>
        <v>GRATITUDE</v>
      </c>
      <c r="B25" s="135">
        <f>IF($C$2=0,"-",AVERAGE(D25:L25))</f>
        <v>0.63888888888888895</v>
      </c>
      <c r="C25" s="136" t="s">
        <v>79</v>
      </c>
      <c r="D25" s="139">
        <f>IF(D$39=0%,"-",IF(D$2=0,"-",AUSSIE!$B25))</f>
        <v>1</v>
      </c>
      <c r="E25" s="139">
        <f>IF(E$39=0%,"-",IF(E$2=0,"-",DODO!$B25))</f>
        <v>0</v>
      </c>
      <c r="F25" s="139">
        <f>IF(F$39=0%,"-",IF(F$2=0,"-",iiNET!$B25))</f>
        <v>0.5</v>
      </c>
      <c r="G25" s="139">
        <f>IF(G$39=0%,"-",IF(G$2=0,"-",OPTUS!$B25))</f>
        <v>1</v>
      </c>
      <c r="H25" s="139">
        <f>IF(H$39=0%,"-",IF(H$2=0,"-",TELSTRA!$B25))</f>
        <v>1</v>
      </c>
      <c r="I25" s="139">
        <f>IF(I$39=0%,"-",IF(I$2=0,"-",TPG!$B25))</f>
        <v>0.33333333333333331</v>
      </c>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c r="AI25" s="152" t="s">
        <v>6</v>
      </c>
      <c r="AJ25" s="153">
        <v>0.2</v>
      </c>
    </row>
    <row r="26" spans="1:36" ht="18" customHeight="1" x14ac:dyDescent="0.2">
      <c r="A26" s="134" t="str">
        <f>REPORT!U4</f>
        <v>THANKS</v>
      </c>
      <c r="B26" s="135">
        <f>IF($C$2=0,"-",AVERAGE(D26:L26))</f>
        <v>0.80555555555555547</v>
      </c>
      <c r="C26" s="136" t="s">
        <v>79</v>
      </c>
      <c r="D26" s="137">
        <f>IF(D$39=0%,"-",IF(D$2=0,"-",AUSSIE!$B26))</f>
        <v>1</v>
      </c>
      <c r="E26" s="137">
        <f>IF(E$39=0%,"-",IF(E$2=0,"-",DODO!$B26))</f>
        <v>0.66666666666666663</v>
      </c>
      <c r="F26" s="137">
        <f>IF(F$39=0%,"-",IF(F$2=0,"-",iiNET!$B26))</f>
        <v>0.5</v>
      </c>
      <c r="G26" s="137">
        <f>IF(G$39=0%,"-",IF(G$2=0,"-",OPTUS!$B26))</f>
        <v>1</v>
      </c>
      <c r="H26" s="137">
        <f>IF(H$39=0%,"-",IF(H$2=0,"-",TELSTRA!$B26))</f>
        <v>1</v>
      </c>
      <c r="I26" s="137">
        <f>IF(I$39=0%,"-",IF(I$2=0,"-",TPG!$B26))</f>
        <v>0.66666666666666663</v>
      </c>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I26" s="152" t="s">
        <v>7</v>
      </c>
      <c r="AJ26" s="153">
        <v>0.25</v>
      </c>
    </row>
    <row r="27" spans="1:36" ht="18" customHeight="1" x14ac:dyDescent="0.2">
      <c r="A27" s="141"/>
      <c r="C27" s="143"/>
      <c r="D27" s="144"/>
      <c r="E27" s="144"/>
      <c r="F27" s="144"/>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44"/>
      <c r="AE27" s="144"/>
      <c r="AF27" s="144"/>
      <c r="AG27" s="144"/>
      <c r="AI27" s="152" t="s">
        <v>8</v>
      </c>
      <c r="AJ27" s="153">
        <v>0.15</v>
      </c>
    </row>
    <row r="28" spans="1:36" ht="18" customHeight="1" x14ac:dyDescent="0.2">
      <c r="A28" s="130" t="s">
        <v>9</v>
      </c>
      <c r="B28" s="131">
        <f>IF($C$2=0,"-",AVERAGE(D28:L28))</f>
        <v>0.57638888888888884</v>
      </c>
      <c r="C28" s="132">
        <f>AJ28</f>
        <v>0.2</v>
      </c>
      <c r="D28" s="146">
        <f>IF(D$39=0%,"-",IF(D$2=0,"-",AUSSIE!$B28))</f>
        <v>0.875</v>
      </c>
      <c r="E28" s="146">
        <f>IF(E$39=0%,"-",IF(E$2=0,"-",DODO!$B28))</f>
        <v>0.5</v>
      </c>
      <c r="F28" s="146">
        <f>IF(F$39=0%,"-",IF(F$2=0,"-",iiNET!$B28))</f>
        <v>0.25</v>
      </c>
      <c r="G28" s="146">
        <f>IF(G$39=0%,"-",IF(G$2=0,"-",OPTUS!$B28))</f>
        <v>0.58333333333333326</v>
      </c>
      <c r="H28" s="146">
        <f>IF(H$39=0%,"-",IF(H$2=0,"-",TELSTRA!$B28))</f>
        <v>0.75</v>
      </c>
      <c r="I28" s="146">
        <f>IF(I$39=0%,"-",IF(I$2=0,"-",TPG!$B28))</f>
        <v>0.5</v>
      </c>
      <c r="J28" s="146"/>
      <c r="K28" s="146"/>
      <c r="L28" s="146"/>
      <c r="M28" s="146"/>
      <c r="N28" s="146"/>
      <c r="O28" s="146"/>
      <c r="P28" s="146"/>
      <c r="Q28" s="146"/>
      <c r="R28" s="146"/>
      <c r="S28" s="146"/>
      <c r="T28" s="146"/>
      <c r="U28" s="146"/>
      <c r="V28" s="146"/>
      <c r="W28" s="146"/>
      <c r="X28" s="146"/>
      <c r="Y28" s="146"/>
      <c r="Z28" s="146"/>
      <c r="AA28" s="146"/>
      <c r="AB28" s="146"/>
      <c r="AC28" s="146"/>
      <c r="AD28" s="146"/>
      <c r="AE28" s="146"/>
      <c r="AF28" s="146"/>
      <c r="AG28" s="146"/>
      <c r="AI28" s="154" t="s">
        <v>94</v>
      </c>
      <c r="AJ28" s="155">
        <v>0.2</v>
      </c>
    </row>
    <row r="29" spans="1:36" ht="18" customHeight="1" x14ac:dyDescent="0.2">
      <c r="A29" s="134" t="str">
        <f>REPORT!W4</f>
        <v>VIBRANCY</v>
      </c>
      <c r="B29" s="135">
        <f>IF($C$2=0,"-",AVERAGE(D29:L29))</f>
        <v>0.69444444444444431</v>
      </c>
      <c r="C29" s="136" t="s">
        <v>79</v>
      </c>
      <c r="D29" s="137">
        <f>IF(D$39=0%,"-",IF(D$2=0,"-",AUSSIE!$B29))</f>
        <v>1</v>
      </c>
      <c r="E29" s="137">
        <f>IF(E$39=0%,"-",IF(E$2=0,"-",DODO!$B29))</f>
        <v>0</v>
      </c>
      <c r="F29" s="137">
        <f>IF(F$39=0%,"-",IF(F$2=0,"-",iiNET!$B29))</f>
        <v>0.5</v>
      </c>
      <c r="G29" s="137">
        <f>IF(G$39=0%,"-",IF(G$2=0,"-",OPTUS!$B29))</f>
        <v>0.66666666666666663</v>
      </c>
      <c r="H29" s="137">
        <f>IF(H$39=0%,"-",IF(H$2=0,"-",TELSTRA!$B29))</f>
        <v>1</v>
      </c>
      <c r="I29" s="137">
        <f>IF(I$39=0%,"-",IF(I$2=0,"-",TPG!$B29))</f>
        <v>1</v>
      </c>
      <c r="J29" s="137"/>
      <c r="K29" s="137"/>
      <c r="L29" s="137"/>
      <c r="M29" s="137"/>
      <c r="N29" s="137"/>
      <c r="O29" s="137"/>
      <c r="P29" s="137"/>
      <c r="Q29" s="137"/>
      <c r="R29" s="137"/>
      <c r="S29" s="137"/>
      <c r="T29" s="137"/>
      <c r="U29" s="137"/>
      <c r="V29" s="137"/>
      <c r="W29" s="137"/>
      <c r="X29" s="137"/>
      <c r="Y29" s="137"/>
      <c r="Z29" s="137"/>
      <c r="AA29" s="137"/>
      <c r="AB29" s="137"/>
      <c r="AC29" s="137"/>
      <c r="AD29" s="137"/>
      <c r="AE29" s="137"/>
      <c r="AF29" s="137"/>
      <c r="AG29" s="137"/>
    </row>
    <row r="30" spans="1:36" ht="18" customHeight="1" x14ac:dyDescent="0.2">
      <c r="A30" s="134" t="str">
        <f>REPORT!X4</f>
        <v>EMPATHY</v>
      </c>
      <c r="B30" s="135">
        <f>IF($C$2=0,"-",AVERAGE(D30:L30))</f>
        <v>0.38888888888888884</v>
      </c>
      <c r="C30" s="136" t="s">
        <v>79</v>
      </c>
      <c r="D30" s="139">
        <f>IF(D$39=0%,"-",IF(D$2=0,"-",AUSSIE!$B30))</f>
        <v>1</v>
      </c>
      <c r="E30" s="139">
        <f>IF(E$39=0%,"-",IF(E$2=0,"-",DODO!$B30))</f>
        <v>0</v>
      </c>
      <c r="F30" s="139">
        <f>IF(F$39=0%,"-",IF(F$2=0,"-",iiNET!$B30))</f>
        <v>0</v>
      </c>
      <c r="G30" s="139">
        <f>IF(G$39=0%,"-",IF(G$2=0,"-",OPTUS!$B30))</f>
        <v>0.33333333333333331</v>
      </c>
      <c r="H30" s="139">
        <f>IF(H$39=0%,"-",IF(H$2=0,"-",TELSTRA!$B30))</f>
        <v>1</v>
      </c>
      <c r="I30" s="139">
        <f>IF(I$39=0%,"-",IF(I$2=0,"-",TPG!$B30))</f>
        <v>0</v>
      </c>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row>
    <row r="31" spans="1:36" ht="18" customHeight="1" x14ac:dyDescent="0.2">
      <c r="A31" s="134" t="str">
        <f>REPORT!Y4</f>
        <v>CONTROL</v>
      </c>
      <c r="B31" s="135">
        <f>IF($C$2=0,"-",AVERAGE(D31:L31))</f>
        <v>0.5</v>
      </c>
      <c r="C31" s="136" t="s">
        <v>79</v>
      </c>
      <c r="D31" s="137">
        <f>IF(D$39=0%,"-",IF(D$2=0,"-",AUSSIE!$B31))</f>
        <v>1</v>
      </c>
      <c r="E31" s="137">
        <f>IF(E$39=0%,"-",IF(E$2=0,"-",DODO!$B31))</f>
        <v>1</v>
      </c>
      <c r="F31" s="137">
        <f>IF(F$39=0%,"-",IF(F$2=0,"-",iiNET!$B31))</f>
        <v>0</v>
      </c>
      <c r="G31" s="137">
        <f>IF(G$39=0%,"-",IF(G$2=0,"-",OPTUS!$B31))</f>
        <v>0.66666666666666663</v>
      </c>
      <c r="H31" s="137">
        <f>IF(H$39=0%,"-",IF(H$2=0,"-",TELSTRA!$B31))</f>
        <v>0.33333333333333331</v>
      </c>
      <c r="I31" s="137">
        <f>IF(I$39=0%,"-",IF(I$2=0,"-",TPG!$B31))</f>
        <v>0</v>
      </c>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row>
    <row r="32" spans="1:36" ht="18" customHeight="1" x14ac:dyDescent="0.2">
      <c r="A32" s="134" t="str">
        <f>REPORT!Z4</f>
        <v>CLARITY</v>
      </c>
      <c r="B32" s="135">
        <f>IF($C$2=0,"-",AVERAGE(D32:L32))</f>
        <v>0.72222222222222221</v>
      </c>
      <c r="C32" s="136" t="s">
        <v>79</v>
      </c>
      <c r="D32" s="139">
        <f>IF(D$39=0%,"-",IF(D$2=0,"-",AUSSIE!$B32))</f>
        <v>0.5</v>
      </c>
      <c r="E32" s="139">
        <f>IF(E$39=0%,"-",IF(E$2=0,"-",DODO!$B32))</f>
        <v>1</v>
      </c>
      <c r="F32" s="139">
        <f>IF(F$39=0%,"-",IF(F$2=0,"-",iiNET!$B32))</f>
        <v>0.5</v>
      </c>
      <c r="G32" s="139">
        <f>IF(G$39=0%,"-",IF(G$2=0,"-",OPTUS!$B32))</f>
        <v>0.66666666666666663</v>
      </c>
      <c r="H32" s="139">
        <f>IF(H$39=0%,"-",IF(H$2=0,"-",TELSTRA!$B32))</f>
        <v>0.66666666666666663</v>
      </c>
      <c r="I32" s="139">
        <f>IF(I$39=0%,"-",IF(I$2=0,"-",TPG!$B32))</f>
        <v>1</v>
      </c>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row>
    <row r="33" spans="1:35" ht="18" customHeight="1" x14ac:dyDescent="0.2">
      <c r="A33" s="156"/>
      <c r="B33" s="157"/>
      <c r="C33" s="157"/>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row>
    <row r="34" spans="1:35" s="161" customFormat="1" ht="18" customHeight="1" x14ac:dyDescent="0.25">
      <c r="A34" s="158" t="s">
        <v>95</v>
      </c>
      <c r="B34" s="131">
        <f>IF($C$2=0,"-",AVERAGE(D34:L34))</f>
        <v>0</v>
      </c>
      <c r="C34" s="159" t="s">
        <v>96</v>
      </c>
      <c r="D34" s="160">
        <f>IF(D$39=0%,"-",AUSSIE!$B$34)</f>
        <v>0</v>
      </c>
      <c r="E34" s="160">
        <f>IF(E$39=0%,"-",DODO!$B$34)</f>
        <v>0</v>
      </c>
      <c r="F34" s="160">
        <f>IF(F$39=0%,"-",iiNET!$B$34)</f>
        <v>0</v>
      </c>
      <c r="G34" s="160">
        <f>IF(G$39=0%,"-",OPTUS!$B$34)</f>
        <v>0</v>
      </c>
      <c r="H34" s="160">
        <f>IF(H$39=0%,"-",TELSTRA!$B$34)</f>
        <v>0</v>
      </c>
      <c r="I34" s="160">
        <f>IF(I$39=0%,"-",TPG!$B$34)</f>
        <v>0</v>
      </c>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c r="AI34" s="162"/>
    </row>
    <row r="35" spans="1:35" ht="18" customHeight="1" x14ac:dyDescent="0.2">
      <c r="A35" s="163" t="str">
        <f>REPORT!AC4</f>
        <v>AUDIO ISSUE (MAJOR IMPACT)</v>
      </c>
      <c r="B35" s="135">
        <f>IF($C$2=0,"-",AVERAGE(D35:L35))</f>
        <v>0</v>
      </c>
      <c r="C35" s="164">
        <v>-0.3</v>
      </c>
      <c r="D35" s="137">
        <f>IF(D$39=0%,"-",IF(D$2=0,"-",AUSSIE!$B35))</f>
        <v>0</v>
      </c>
      <c r="E35" s="137">
        <f>IF(E$39=0%,"-",IF(E$2=0,"-",DODO!$B35))</f>
        <v>0</v>
      </c>
      <c r="F35" s="137">
        <f>IF(F$39=0%,"-",IF(F$2=0,"-",iiNET!$B35))</f>
        <v>0</v>
      </c>
      <c r="G35" s="137">
        <f>IF(G$39=0%,"-",IF(G$2=0,"-",OPTUS!$B35))</f>
        <v>0</v>
      </c>
      <c r="H35" s="137">
        <f>IF(H$39=0%,"-",IF(H$2=0,"-",TELSTRA!$B35))</f>
        <v>0</v>
      </c>
      <c r="I35" s="137">
        <f>IF(I$39=0%,"-",IF(I$2=0,"-",TPG!$B35))</f>
        <v>0</v>
      </c>
      <c r="J35" s="137"/>
      <c r="K35" s="137"/>
      <c r="L35" s="137"/>
      <c r="M35" s="137"/>
      <c r="N35" s="137"/>
      <c r="O35" s="137"/>
      <c r="P35" s="137"/>
      <c r="Q35" s="137"/>
      <c r="R35" s="137"/>
      <c r="S35" s="137"/>
      <c r="T35" s="137"/>
      <c r="U35" s="137"/>
      <c r="V35" s="137"/>
      <c r="W35" s="137"/>
      <c r="X35" s="137"/>
      <c r="Y35" s="137"/>
      <c r="Z35" s="137"/>
      <c r="AA35" s="137"/>
      <c r="AB35" s="137"/>
      <c r="AC35" s="137"/>
      <c r="AD35" s="137"/>
      <c r="AE35" s="137"/>
      <c r="AF35" s="137"/>
      <c r="AG35" s="137"/>
      <c r="AI35" t="s">
        <v>79</v>
      </c>
    </row>
    <row r="36" spans="1:35" ht="18" customHeight="1" x14ac:dyDescent="0.2">
      <c r="A36" s="163" t="str">
        <f>REPORT!AD4</f>
        <v>AUDIO ISSUE (DISTRACTION)</v>
      </c>
      <c r="B36" s="135">
        <f>IF($C$2=0,"-",AVERAGE(D36:L36))</f>
        <v>0</v>
      </c>
      <c r="C36" s="164">
        <v>-0.1</v>
      </c>
      <c r="D36" s="139">
        <f>IF(D$39=0%,"-",IF(D$2=0,"-",AUSSIE!$B36))</f>
        <v>0</v>
      </c>
      <c r="E36" s="139">
        <f>IF(E$39=0%,"-",IF(E$2=0,"-",DODO!$B36))</f>
        <v>0</v>
      </c>
      <c r="F36" s="139">
        <f>IF(F$39=0%,"-",IF(F$2=0,"-",iiNET!$B36))</f>
        <v>0</v>
      </c>
      <c r="G36" s="139">
        <f>IF(G$39=0%,"-",IF(G$2=0,"-",OPTUS!$B36))</f>
        <v>0</v>
      </c>
      <c r="H36" s="139">
        <f>IF(H$39=0%,"-",IF(H$2=0,"-",TELSTRA!$B36))</f>
        <v>0</v>
      </c>
      <c r="I36" s="139">
        <f>IF(I$39=0%,"-",IF(I$2=0,"-",TPG!$B36))</f>
        <v>0</v>
      </c>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row>
    <row r="37" spans="1:35" ht="18" customHeight="1" x14ac:dyDescent="0.2">
      <c r="A37" s="165"/>
      <c r="B37" s="166"/>
      <c r="C37" s="167"/>
      <c r="D37" s="137"/>
      <c r="E37" s="137"/>
      <c r="F37" s="137"/>
      <c r="G37" s="137"/>
      <c r="H37" s="137"/>
      <c r="I37" s="137"/>
      <c r="J37" s="137"/>
      <c r="K37" s="137"/>
      <c r="L37" s="137"/>
      <c r="M37" s="137"/>
      <c r="N37" s="137"/>
      <c r="O37" s="137"/>
      <c r="P37" s="137"/>
      <c r="Q37" s="137"/>
      <c r="R37" s="137"/>
      <c r="S37" s="137"/>
      <c r="T37" s="137"/>
      <c r="U37" s="137"/>
      <c r="V37" s="137"/>
      <c r="W37" s="137"/>
      <c r="X37" s="137"/>
      <c r="Y37" s="137"/>
      <c r="Z37" s="137"/>
      <c r="AA37" s="137"/>
      <c r="AB37" s="137"/>
      <c r="AC37" s="137"/>
      <c r="AD37" s="137"/>
      <c r="AE37" s="137"/>
      <c r="AF37" s="137"/>
      <c r="AG37" s="137"/>
    </row>
    <row r="38" spans="1:35" ht="18" customHeight="1" x14ac:dyDescent="0.2">
      <c r="A38" s="168" t="s">
        <v>97</v>
      </c>
      <c r="B38" s="1"/>
      <c r="C38" s="169" t="s">
        <v>79</v>
      </c>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row>
    <row r="39" spans="1:35" ht="18" customHeight="1" x14ac:dyDescent="0.2">
      <c r="A39" s="134" t="str">
        <f>REPORT!AF4</f>
        <v>CALL ANSWERED-QUALITY</v>
      </c>
      <c r="B39" s="171">
        <f t="shared" ref="B39:B45" si="2">IF($C$2=0,"-",AVERAGE(D39:L39))</f>
        <v>0.94444444444444431</v>
      </c>
      <c r="C39" s="172" t="s">
        <v>79</v>
      </c>
      <c r="D39" s="139">
        <f>IF(AUSSIE!$C2=0,"-",AUSSIE!$B39)</f>
        <v>0.66666666666666663</v>
      </c>
      <c r="E39" s="139">
        <f>IF(DODO!$C2=0,"-",DODO!$B39)</f>
        <v>1</v>
      </c>
      <c r="F39" s="139">
        <f>IF(iiNET!$C2=0,"-",iiNET!$B39)</f>
        <v>1</v>
      </c>
      <c r="G39" s="139">
        <f>IF(OPTUS!$C2=0,"-",OPTUS!$B39)</f>
        <v>1</v>
      </c>
      <c r="H39" s="139">
        <f>IF(TELSTRA!$C2=0,"-",TELSTRA!$B39)</f>
        <v>1</v>
      </c>
      <c r="I39" s="139">
        <f>IF(TPG!$C2=0,"-",TPG!$B39)</f>
        <v>1</v>
      </c>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row>
    <row r="40" spans="1:35" ht="18" customHeight="1" x14ac:dyDescent="0.2">
      <c r="A40" s="134" t="str">
        <f>REPORT!AG4</f>
        <v>TALK TIME</v>
      </c>
      <c r="B40" s="173">
        <f t="shared" si="2"/>
        <v>5.906314300411517E-3</v>
      </c>
      <c r="C40" s="174" t="s">
        <v>79</v>
      </c>
      <c r="D40" s="173">
        <f>IF(D$39=0%,"-",IF(D$2=0,"-",AUSSIE!$B40))</f>
        <v>4.658564814814815E-3</v>
      </c>
      <c r="E40" s="173">
        <f>IF(E$39=0%,"-",IF(E$2=0,"-",DODO!$B40))</f>
        <v>3.6381172839506167E-3</v>
      </c>
      <c r="F40" s="173">
        <f>IF(F$39=0%,"-",IF(F$2=0,"-",iiNET!$B40))</f>
        <v>6.4467592592592545E-3</v>
      </c>
      <c r="G40" s="173">
        <f>IF(G$39=0%,"-",IF(G$2=0,"-",OPTUS!$B40))</f>
        <v>5.2507716049382709E-3</v>
      </c>
      <c r="H40" s="173">
        <f>IF(H$39=0%,"-",IF(H$2=0,"-",TELSTRA!$B40))</f>
        <v>6.7631172839506164E-3</v>
      </c>
      <c r="I40" s="173">
        <f>IF(I$39=0%,"-",IF(I$2=0,"-",TPG!$B40))</f>
        <v>8.6805555555555299E-3</v>
      </c>
      <c r="J40" s="175"/>
      <c r="K40" s="175"/>
      <c r="L40" s="175"/>
      <c r="M40" s="175"/>
      <c r="N40" s="175"/>
      <c r="O40" s="175"/>
      <c r="P40" s="175"/>
      <c r="Q40" s="175"/>
      <c r="R40" s="175"/>
      <c r="S40" s="175"/>
      <c r="T40" s="175"/>
      <c r="U40" s="175"/>
      <c r="V40" s="175"/>
      <c r="W40" s="175"/>
      <c r="X40" s="175"/>
      <c r="Y40" s="175"/>
      <c r="Z40" s="175"/>
      <c r="AA40" s="175"/>
      <c r="AB40" s="175"/>
      <c r="AC40" s="175"/>
      <c r="AD40" s="175"/>
      <c r="AE40" s="175"/>
      <c r="AF40" s="175"/>
      <c r="AG40" s="175"/>
      <c r="AH40" s="176"/>
    </row>
    <row r="41" spans="1:35" ht="18" customHeight="1" x14ac:dyDescent="0.2">
      <c r="A41" s="134" t="str">
        <f>REPORT!AH4</f>
        <v>ASSESSOR RATING (0-10)</v>
      </c>
      <c r="B41" s="177">
        <f t="shared" si="2"/>
        <v>5.916666666666667</v>
      </c>
      <c r="C41" s="172" t="s">
        <v>79</v>
      </c>
      <c r="D41" s="178">
        <f>IF(D$39=0%,"-",IF(D$2=0,"-",AUSSIE!$B41))</f>
        <v>6.5</v>
      </c>
      <c r="E41" s="178">
        <f>IF(E$39=0%,"-",IF(E$2=0,"-",DODO!$B41))</f>
        <v>5</v>
      </c>
      <c r="F41" s="178">
        <f>IF(F$39=0%,"-",IF(F$2=0,"-",iiNET!$B41))</f>
        <v>5</v>
      </c>
      <c r="G41" s="178">
        <f>IF(G$39=0%,"-",IF(G$2=0,"-",OPTUS!$B41))</f>
        <v>7.333333333333333</v>
      </c>
      <c r="H41" s="178">
        <f>IF(H$39=0%,"-",IF(H$2=0,"-",TELSTRA!$B41))</f>
        <v>7</v>
      </c>
      <c r="I41" s="178">
        <f>IF(I$39=0%,"-",IF(I$2=0,"-",TPG!$B41))</f>
        <v>4.666666666666667</v>
      </c>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row>
    <row r="42" spans="1:35" ht="18" customHeight="1" x14ac:dyDescent="0.2">
      <c r="A42" s="134" t="str">
        <f>REPORT!AI4</f>
        <v>EXPLAINED KEY FEATURES</v>
      </c>
      <c r="B42" s="135">
        <f t="shared" si="2"/>
        <v>1</v>
      </c>
      <c r="C42" s="174" t="s">
        <v>79</v>
      </c>
      <c r="D42" s="179">
        <f>IF(D$39=0%,"-",IF(D$2=0,"-",AUSSIE!$B42))</f>
        <v>1</v>
      </c>
      <c r="E42" s="179">
        <f>IF(E$39=0%,"-",IF(E$2=0,"-",DODO!$B42))</f>
        <v>1</v>
      </c>
      <c r="F42" s="179">
        <f>IF(F$39=0%,"-",IF(F$2=0,"-",iiNET!$B42))</f>
        <v>1</v>
      </c>
      <c r="G42" s="179">
        <f>IF(G$39=0%,"-",IF(G$2=0,"-",OPTUS!$B42))</f>
        <v>1</v>
      </c>
      <c r="H42" s="179">
        <f>IF(H$39=0%,"-",IF(H$2=0,"-",TELSTRA!$B42))</f>
        <v>1</v>
      </c>
      <c r="I42" s="179">
        <f>IF(I$39=0%,"-",IF(I$2=0,"-",TPG!$B42))</f>
        <v>1</v>
      </c>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80"/>
    </row>
    <row r="43" spans="1:35" ht="18" customHeight="1" x14ac:dyDescent="0.2">
      <c r="A43" s="134" t="str">
        <f>REPORT!AJ4</f>
        <v>REVEALED PRICING</v>
      </c>
      <c r="B43" s="135">
        <f t="shared" si="2"/>
        <v>1</v>
      </c>
      <c r="C43" s="172" t="s">
        <v>79</v>
      </c>
      <c r="D43" s="139">
        <f>IF(D$39=0%,"-",IF(D$2=0,"-",AUSSIE!$B43))</f>
        <v>1</v>
      </c>
      <c r="E43" s="139">
        <f>IF(E$39=0%,"-",IF(E$2=0,"-",DODO!$B43))</f>
        <v>1</v>
      </c>
      <c r="F43" s="139">
        <f>IF(F$39=0%,"-",IF(F$2=0,"-",iiNET!$B43))</f>
        <v>1</v>
      </c>
      <c r="G43" s="139">
        <f>IF(G$39=0%,"-",IF(G$2=0,"-",OPTUS!$B43))</f>
        <v>1</v>
      </c>
      <c r="H43" s="139">
        <f>IF(H$39=0%,"-",IF(H$2=0,"-",TELSTRA!$B43))</f>
        <v>1</v>
      </c>
      <c r="I43" s="139">
        <f>IF(I$39=0%,"-",IF(I$2=0,"-",TPG!$B43))</f>
        <v>1</v>
      </c>
      <c r="J43" s="139"/>
      <c r="K43" s="139"/>
      <c r="L43" s="139"/>
      <c r="M43" s="139"/>
      <c r="N43" s="139"/>
      <c r="O43" s="139"/>
      <c r="P43" s="139"/>
      <c r="Q43" s="139"/>
      <c r="R43" s="139"/>
      <c r="S43" s="139"/>
      <c r="T43" s="139"/>
      <c r="U43" s="139"/>
      <c r="V43" s="139"/>
      <c r="W43" s="139"/>
      <c r="X43" s="139"/>
      <c r="Y43" s="139"/>
      <c r="Z43" s="139"/>
      <c r="AA43" s="139"/>
      <c r="AB43" s="139"/>
      <c r="AC43" s="139"/>
      <c r="AD43" s="139"/>
      <c r="AE43" s="139"/>
      <c r="AF43" s="139"/>
      <c r="AG43" s="139"/>
    </row>
    <row r="44" spans="1:35" ht="18" customHeight="1" x14ac:dyDescent="0.2">
      <c r="A44" s="134" t="str">
        <f>REPORT!AK4</f>
        <v>EXPLAINED ACTIONS &amp; PROCESS</v>
      </c>
      <c r="B44" s="135">
        <f t="shared" si="2"/>
        <v>1</v>
      </c>
      <c r="C44" s="174" t="s">
        <v>79</v>
      </c>
      <c r="D44" s="179">
        <f>IF(D$39=0%,"-",IF(D$2=0,"-",AUSSIE!$B44))</f>
        <v>1</v>
      </c>
      <c r="E44" s="179">
        <f>IF(E$39=0%,"-",IF(E$2=0,"-",DODO!$B44))</f>
        <v>1</v>
      </c>
      <c r="F44" s="179">
        <f>IF(F$39=0%,"-",IF(F$2=0,"-",iiNET!$B44))</f>
        <v>1</v>
      </c>
      <c r="G44" s="179">
        <f>IF(G$39=0%,"-",IF(G$2=0,"-",OPTUS!$B44))</f>
        <v>1</v>
      </c>
      <c r="H44" s="179">
        <f>IF(H$39=0%,"-",IF(H$2=0,"-",TELSTRA!$B44))</f>
        <v>1</v>
      </c>
      <c r="I44" s="179">
        <f>IF(I$39=0%,"-",IF(I$2=0,"-",TPG!$B44))</f>
        <v>1</v>
      </c>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row>
    <row r="45" spans="1:35" ht="18" customHeight="1" x14ac:dyDescent="0.2">
      <c r="A45" s="134" t="str">
        <f>REPORT!AL4</f>
        <v>WEBSITE EDUCATION</v>
      </c>
      <c r="B45" s="135">
        <f t="shared" si="2"/>
        <v>5.5555555555555552E-2</v>
      </c>
      <c r="C45" s="172" t="s">
        <v>79</v>
      </c>
      <c r="D45" s="139">
        <f>IF(D$39=0%,"-",IF(D$2=0,"-",AUSSIE!$B45))</f>
        <v>0</v>
      </c>
      <c r="E45" s="139">
        <f>IF(E$39=0%,"-",IF(E$2=0,"-",DODO!$B45))</f>
        <v>0</v>
      </c>
      <c r="F45" s="139">
        <f>IF(F$39=0%,"-",IF(F$2=0,"-",iiNET!$B45))</f>
        <v>0</v>
      </c>
      <c r="G45" s="139">
        <f>IF(G$39=0%,"-",IF(G$2=0,"-",OPTUS!$B45))</f>
        <v>0.33333333333333331</v>
      </c>
      <c r="H45" s="139">
        <f>IF(H$39=0%,"-",IF(H$2=0,"-",TELSTRA!$B45))</f>
        <v>0</v>
      </c>
      <c r="I45" s="139">
        <f>IF(I$39=0%,"-",IF(I$2=0,"-",TPG!$B45))</f>
        <v>0</v>
      </c>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I45" t="s">
        <v>79</v>
      </c>
    </row>
    <row r="46" spans="1:35" ht="18" customHeight="1" x14ac:dyDescent="0.2">
      <c r="D46" s="181"/>
      <c r="E46" s="181"/>
      <c r="F46" s="181"/>
      <c r="G46" s="181"/>
      <c r="H46" s="181"/>
      <c r="I46" s="181"/>
      <c r="J46" s="181"/>
      <c r="K46" s="181"/>
      <c r="L46" s="181"/>
      <c r="M46" s="181"/>
      <c r="N46" s="181"/>
      <c r="O46" s="181"/>
      <c r="P46" s="181"/>
      <c r="Q46" s="181"/>
      <c r="R46" s="181"/>
      <c r="S46" s="181"/>
      <c r="T46" s="181"/>
      <c r="U46" s="181"/>
      <c r="V46" s="181"/>
      <c r="W46" s="181"/>
      <c r="X46" s="181"/>
      <c r="Y46" s="181"/>
      <c r="Z46" s="181"/>
      <c r="AA46" s="181"/>
      <c r="AB46" s="181"/>
      <c r="AC46" s="181"/>
      <c r="AD46" s="181"/>
      <c r="AE46" s="181"/>
      <c r="AF46" s="181"/>
      <c r="AG46" s="181"/>
    </row>
    <row r="47" spans="1:35" ht="18" customHeight="1" x14ac:dyDescent="0.2">
      <c r="A47" s="182" t="s">
        <v>98</v>
      </c>
      <c r="B47" s="183"/>
      <c r="C47" s="184" t="s">
        <v>79</v>
      </c>
      <c r="D47" s="185" t="str">
        <f t="shared" ref="D47:I47" si="3">D1</f>
        <v>AUSSIE BROADBAND</v>
      </c>
      <c r="E47" s="185" t="str">
        <f t="shared" si="3"/>
        <v>DODO INTERNET</v>
      </c>
      <c r="F47" s="185" t="str">
        <f t="shared" si="3"/>
        <v>iiNET</v>
      </c>
      <c r="G47" s="185" t="str">
        <f t="shared" si="3"/>
        <v>OPTUS INTERNET</v>
      </c>
      <c r="H47" s="185" t="str">
        <f t="shared" si="3"/>
        <v>TELSTRA INTERNET</v>
      </c>
      <c r="I47" s="185" t="str">
        <f t="shared" si="3"/>
        <v>TPG INTERNET</v>
      </c>
      <c r="J47" s="185"/>
      <c r="K47" s="185"/>
      <c r="L47" s="185"/>
      <c r="M47" s="185" t="str">
        <f t="shared" ref="M47:AA47" si="4">M1</f>
        <v>INTERNET 10</v>
      </c>
      <c r="N47" s="185" t="str">
        <f t="shared" si="4"/>
        <v>INTERNET 11</v>
      </c>
      <c r="O47" s="185" t="str">
        <f t="shared" si="4"/>
        <v>INTERNET 12</v>
      </c>
      <c r="P47" s="185" t="str">
        <f t="shared" si="4"/>
        <v>INTERNET 13</v>
      </c>
      <c r="Q47" s="185" t="str">
        <f t="shared" si="4"/>
        <v>INTERNET 14</v>
      </c>
      <c r="R47" s="185" t="str">
        <f t="shared" si="4"/>
        <v>INTERNET 15</v>
      </c>
      <c r="S47" s="185" t="str">
        <f t="shared" si="4"/>
        <v>INTERNET 16</v>
      </c>
      <c r="T47" s="185" t="str">
        <f t="shared" si="4"/>
        <v>INTERNET 17</v>
      </c>
      <c r="U47" s="185" t="str">
        <f t="shared" si="4"/>
        <v>INTERNET 18</v>
      </c>
      <c r="V47" s="185" t="str">
        <f t="shared" si="4"/>
        <v>INTERNET 19</v>
      </c>
      <c r="W47" s="185" t="str">
        <f t="shared" si="4"/>
        <v>INTERNET 20</v>
      </c>
      <c r="X47" s="185" t="str">
        <f t="shared" si="4"/>
        <v>INTERNET 21</v>
      </c>
      <c r="Y47" s="185" t="str">
        <f t="shared" si="4"/>
        <v>INTERNET 22</v>
      </c>
      <c r="Z47" s="185" t="str">
        <f t="shared" si="4"/>
        <v>INTERNET 23</v>
      </c>
      <c r="AA47" s="185" t="str">
        <f t="shared" si="4"/>
        <v>INTERNET 24</v>
      </c>
      <c r="AB47" s="185"/>
      <c r="AC47" s="185"/>
      <c r="AD47" s="185"/>
      <c r="AE47" s="185" t="str">
        <f>AE1</f>
        <v>INTERNET 28</v>
      </c>
      <c r="AF47" s="185" t="str">
        <f>AF1</f>
        <v>INTERNET 29</v>
      </c>
      <c r="AG47" s="185" t="str">
        <f>AG1</f>
        <v>INTERNET 30</v>
      </c>
    </row>
    <row r="48" spans="1:35" ht="21" x14ac:dyDescent="0.2">
      <c r="A48" s="186" t="s">
        <v>99</v>
      </c>
      <c r="B48" s="187">
        <f>IF(B51="-","-",AVERAGE(D48:L48))</f>
        <v>0.66022751322751316</v>
      </c>
      <c r="C48" s="188" t="s">
        <v>79</v>
      </c>
      <c r="D48" s="189">
        <f t="shared" ref="D48:I48" si="5">IF(D51="-","-",IF(D$67&lt;0%,0%,D$67))</f>
        <v>0.54778571428571432</v>
      </c>
      <c r="E48" s="189">
        <f t="shared" si="5"/>
        <v>0.6560515873015873</v>
      </c>
      <c r="F48" s="189">
        <f t="shared" si="5"/>
        <v>0.64749999999999996</v>
      </c>
      <c r="G48" s="189">
        <f t="shared" si="5"/>
        <v>0.7072222222222222</v>
      </c>
      <c r="H48" s="189">
        <f t="shared" si="5"/>
        <v>0.7411388888888889</v>
      </c>
      <c r="I48" s="189">
        <f t="shared" si="5"/>
        <v>0.66166666666666663</v>
      </c>
      <c r="J48" s="181"/>
      <c r="K48" s="181"/>
      <c r="L48" s="181"/>
      <c r="M48" s="181"/>
      <c r="N48" s="181"/>
      <c r="O48" s="181"/>
      <c r="P48" s="181"/>
      <c r="Q48" s="181"/>
      <c r="R48" s="181"/>
      <c r="S48" s="181"/>
      <c r="T48" s="181"/>
      <c r="U48" s="181"/>
      <c r="V48" s="181"/>
      <c r="W48" s="181"/>
      <c r="X48" s="181"/>
      <c r="Y48" s="181"/>
      <c r="Z48" s="181"/>
      <c r="AA48" s="181"/>
      <c r="AB48" s="181"/>
      <c r="AC48" s="181"/>
      <c r="AD48" s="181"/>
      <c r="AE48" s="181"/>
      <c r="AF48" s="181"/>
      <c r="AG48" s="181"/>
    </row>
    <row r="49" spans="1:33" ht="19" x14ac:dyDescent="0.2">
      <c r="A49" s="190" t="s">
        <v>79</v>
      </c>
      <c r="B49" s="191" t="s">
        <v>79</v>
      </c>
      <c r="C49" s="192"/>
      <c r="D49" s="192"/>
      <c r="E49" s="192"/>
      <c r="F49" s="192"/>
      <c r="G49" s="192"/>
      <c r="H49" s="192"/>
      <c r="I49" s="192"/>
      <c r="J49" s="181"/>
      <c r="K49" s="181"/>
      <c r="L49" s="181"/>
      <c r="M49" s="181"/>
      <c r="N49" s="181"/>
      <c r="O49" s="181"/>
      <c r="P49" s="181"/>
      <c r="Q49" s="181"/>
      <c r="R49" s="181"/>
      <c r="S49" s="181"/>
      <c r="T49" s="181"/>
      <c r="U49" s="181"/>
      <c r="V49" s="181"/>
      <c r="W49" s="181"/>
      <c r="X49" s="181"/>
      <c r="Y49" s="181"/>
      <c r="Z49" s="181"/>
      <c r="AA49" s="181"/>
      <c r="AB49" s="181"/>
      <c r="AC49" s="181"/>
      <c r="AD49" s="181"/>
      <c r="AE49" s="181"/>
      <c r="AF49" s="181"/>
      <c r="AG49" s="181"/>
    </row>
    <row r="50" spans="1:33" ht="19" x14ac:dyDescent="0.2">
      <c r="A50" s="190"/>
      <c r="B50" s="193" t="s">
        <v>79</v>
      </c>
      <c r="C50" s="194" t="s">
        <v>100</v>
      </c>
      <c r="D50" s="192"/>
      <c r="E50" s="192"/>
      <c r="F50" s="192"/>
      <c r="G50" s="192"/>
      <c r="H50" s="192"/>
      <c r="I50" s="192"/>
      <c r="J50" s="181"/>
      <c r="K50" s="181"/>
      <c r="L50" s="181"/>
      <c r="M50" s="181"/>
      <c r="N50" s="181"/>
      <c r="O50" s="181"/>
      <c r="P50" s="181"/>
      <c r="Q50" s="181"/>
      <c r="R50" s="181"/>
      <c r="S50" s="181"/>
      <c r="T50" s="181"/>
      <c r="U50" s="181"/>
      <c r="V50" s="181"/>
      <c r="W50" s="181"/>
      <c r="X50" s="181"/>
      <c r="Y50" s="181"/>
      <c r="Z50" s="181"/>
      <c r="AA50" s="181"/>
      <c r="AB50" s="181"/>
      <c r="AC50" s="181"/>
      <c r="AD50" s="181"/>
      <c r="AE50" s="181"/>
      <c r="AF50" s="181"/>
      <c r="AG50" s="181"/>
    </row>
    <row r="51" spans="1:33" x14ac:dyDescent="0.2">
      <c r="A51" s="195" t="s">
        <v>101</v>
      </c>
      <c r="B51" s="196">
        <f>IF(D51="-","-",AVERAGE(D51:L51))</f>
        <v>0.78609788359788357</v>
      </c>
      <c r="C51" s="197">
        <v>0.3</v>
      </c>
      <c r="D51" s="198">
        <f>[1]OVERALL!D$4</f>
        <v>0.53081349206349204</v>
      </c>
      <c r="E51" s="198">
        <f>[1]OVERALL!E$4</f>
        <v>0.90674603174603174</v>
      </c>
      <c r="F51" s="198">
        <f>[1]OVERALL!F$4</f>
        <v>0.89930555555555569</v>
      </c>
      <c r="G51" s="198">
        <f>[1]OVERALL!G$4</f>
        <v>0.7402777777777777</v>
      </c>
      <c r="H51" s="198">
        <f>[1]OVERALL!H$4</f>
        <v>0.73666666666666669</v>
      </c>
      <c r="I51" s="198">
        <f>[1]OVERALL!I$4</f>
        <v>0.90277777777777779</v>
      </c>
      <c r="J51" s="181"/>
      <c r="K51" s="181"/>
      <c r="L51" s="181"/>
      <c r="M51" s="181"/>
      <c r="N51" s="181"/>
      <c r="O51" s="181"/>
      <c r="P51" s="181"/>
      <c r="Q51" s="181"/>
      <c r="R51" s="181"/>
      <c r="S51" s="181"/>
      <c r="T51" s="181"/>
      <c r="U51" s="181"/>
      <c r="V51" s="181"/>
      <c r="W51" s="181"/>
      <c r="X51" s="181"/>
      <c r="Y51" s="181"/>
      <c r="Z51" s="181"/>
      <c r="AA51" s="181"/>
      <c r="AB51" s="181"/>
      <c r="AC51" s="181"/>
      <c r="AD51" s="181"/>
      <c r="AE51" s="181"/>
      <c r="AF51" s="181"/>
      <c r="AG51" s="181"/>
    </row>
    <row r="52" spans="1:33" x14ac:dyDescent="0.2">
      <c r="A52" s="199" t="s">
        <v>102</v>
      </c>
      <c r="B52" s="200">
        <f>IF($C$2=0,"-",AVERAGE(D52:L52))</f>
        <v>0.63009259259259265</v>
      </c>
      <c r="C52" s="197">
        <v>0.7</v>
      </c>
      <c r="D52" s="201">
        <f t="shared" ref="D52:I52" si="6">D4</f>
        <v>0.69791666666666674</v>
      </c>
      <c r="E52" s="201">
        <f t="shared" si="6"/>
        <v>0.54861111111111116</v>
      </c>
      <c r="F52" s="201">
        <f t="shared" si="6"/>
        <v>0.5395833333333333</v>
      </c>
      <c r="G52" s="201">
        <f t="shared" si="6"/>
        <v>0.69305555555555554</v>
      </c>
      <c r="H52" s="201">
        <f t="shared" si="6"/>
        <v>0.74305555555555569</v>
      </c>
      <c r="I52" s="201">
        <f t="shared" si="6"/>
        <v>0.55833333333333324</v>
      </c>
      <c r="J52" s="181"/>
      <c r="K52" s="181"/>
      <c r="L52" s="181"/>
      <c r="M52" s="181"/>
      <c r="N52" s="181"/>
      <c r="O52" s="181"/>
      <c r="P52" s="181"/>
      <c r="Q52" s="181"/>
      <c r="R52" s="181"/>
      <c r="S52" s="181"/>
      <c r="T52" s="181"/>
      <c r="U52" s="181"/>
      <c r="V52" s="181"/>
      <c r="W52" s="181"/>
      <c r="X52" s="181"/>
      <c r="Y52" s="181"/>
      <c r="Z52" s="181"/>
      <c r="AA52" s="181"/>
      <c r="AB52" s="181"/>
      <c r="AC52" s="181"/>
      <c r="AD52" s="181"/>
      <c r="AE52" s="181"/>
      <c r="AF52" s="181"/>
      <c r="AG52" s="181"/>
    </row>
    <row r="53" spans="1:33" x14ac:dyDescent="0.2">
      <c r="A53" s="202" t="s">
        <v>79</v>
      </c>
      <c r="B53" s="203"/>
      <c r="C53" s="204"/>
      <c r="D53" s="203"/>
      <c r="E53" s="203"/>
      <c r="F53" s="203"/>
      <c r="G53" s="203"/>
      <c r="H53" s="203"/>
      <c r="I53" s="203"/>
      <c r="J53" s="181"/>
      <c r="K53" s="181"/>
      <c r="L53" s="181"/>
      <c r="M53" s="181"/>
      <c r="N53" s="181"/>
      <c r="O53" s="181"/>
      <c r="P53" s="181"/>
      <c r="Q53" s="181"/>
      <c r="R53" s="181"/>
      <c r="S53" s="181"/>
      <c r="T53" s="181"/>
      <c r="U53" s="181"/>
      <c r="V53" s="181"/>
      <c r="W53" s="181"/>
      <c r="X53" s="181"/>
      <c r="Y53" s="181"/>
      <c r="Z53" s="181"/>
      <c r="AA53" s="181"/>
      <c r="AB53" s="181"/>
      <c r="AC53" s="181"/>
      <c r="AD53" s="181"/>
      <c r="AE53" s="181"/>
      <c r="AF53" s="181"/>
      <c r="AG53" s="181"/>
    </row>
    <row r="54" spans="1:33" x14ac:dyDescent="0.2">
      <c r="A54" s="205" t="s">
        <v>103</v>
      </c>
      <c r="B54" s="181"/>
      <c r="C54" s="206" t="s">
        <v>79</v>
      </c>
      <c r="D54" s="181"/>
      <c r="E54" s="181"/>
      <c r="F54" s="181"/>
      <c r="G54" s="181"/>
      <c r="H54" s="181"/>
      <c r="I54" s="181"/>
      <c r="J54" s="181"/>
      <c r="K54" s="181"/>
      <c r="L54" s="181"/>
      <c r="M54" s="181"/>
      <c r="N54" s="181"/>
      <c r="O54" s="181"/>
      <c r="P54" s="181"/>
      <c r="Q54" s="181"/>
      <c r="R54" s="181"/>
      <c r="S54" s="181"/>
      <c r="T54" s="181"/>
      <c r="U54" s="181"/>
      <c r="V54" s="181"/>
      <c r="W54" s="181"/>
      <c r="X54" s="181"/>
      <c r="Y54" s="181"/>
      <c r="Z54" s="181"/>
      <c r="AA54" s="181"/>
      <c r="AB54" s="181"/>
      <c r="AC54" s="181"/>
      <c r="AD54" s="181"/>
      <c r="AE54" s="181"/>
      <c r="AF54" s="181"/>
      <c r="AG54" s="181"/>
    </row>
    <row r="55" spans="1:33" x14ac:dyDescent="0.2">
      <c r="A55" s="195" t="str">
        <f>A51</f>
        <v>ACCESS</v>
      </c>
      <c r="B55" s="196">
        <f>IF(B51="-","-",B51*$C$51)</f>
        <v>0.23582936507936506</v>
      </c>
      <c r="C55" s="207"/>
      <c r="D55" s="208">
        <f t="shared" ref="D55:I55" si="7">IF(D51="-","-",D51*$C$51)</f>
        <v>0.15924404761904762</v>
      </c>
      <c r="E55" s="208">
        <f t="shared" si="7"/>
        <v>0.2720238095238095</v>
      </c>
      <c r="F55" s="208">
        <f t="shared" si="7"/>
        <v>0.26979166666666671</v>
      </c>
      <c r="G55" s="208">
        <f t="shared" si="7"/>
        <v>0.2220833333333333</v>
      </c>
      <c r="H55" s="208">
        <f t="shared" si="7"/>
        <v>0.221</v>
      </c>
      <c r="I55" s="208">
        <f t="shared" si="7"/>
        <v>0.27083333333333331</v>
      </c>
      <c r="J55" s="181"/>
      <c r="K55" s="181"/>
      <c r="L55" s="181"/>
      <c r="M55" s="181"/>
      <c r="N55" s="181"/>
      <c r="O55" s="181"/>
      <c r="P55" s="181"/>
      <c r="Q55" s="181"/>
      <c r="R55" s="181"/>
      <c r="S55" s="181"/>
      <c r="T55" s="181"/>
      <c r="U55" s="181"/>
      <c r="V55" s="181"/>
      <c r="W55" s="181"/>
      <c r="X55" s="181"/>
      <c r="Y55" s="181"/>
      <c r="Z55" s="181"/>
      <c r="AA55" s="181"/>
      <c r="AB55" s="181"/>
      <c r="AC55" s="181"/>
      <c r="AD55" s="181"/>
      <c r="AE55" s="181"/>
      <c r="AF55" s="181"/>
      <c r="AG55" s="181"/>
    </row>
    <row r="56" spans="1:33" x14ac:dyDescent="0.2">
      <c r="A56" s="199" t="str">
        <f>A52</f>
        <v>QUALITY</v>
      </c>
      <c r="B56" s="200">
        <f>IF($C$2=0,"-",B52*$C$52)</f>
        <v>0.4410648148148148</v>
      </c>
      <c r="C56" s="207"/>
      <c r="D56" s="209">
        <f t="shared" ref="D56:I56" si="8">IF(D52="-","-",D52*$C$52)</f>
        <v>0.48854166666666671</v>
      </c>
      <c r="E56" s="209">
        <f t="shared" si="8"/>
        <v>0.3840277777777778</v>
      </c>
      <c r="F56" s="209">
        <f t="shared" si="8"/>
        <v>0.37770833333333331</v>
      </c>
      <c r="G56" s="209">
        <f t="shared" si="8"/>
        <v>0.48513888888888884</v>
      </c>
      <c r="H56" s="209">
        <f t="shared" si="8"/>
        <v>0.52013888888888893</v>
      </c>
      <c r="I56" s="209">
        <f t="shared" si="8"/>
        <v>0.39083333333333325</v>
      </c>
      <c r="J56" s="181"/>
      <c r="K56" s="181"/>
      <c r="L56" s="181"/>
      <c r="M56" s="181"/>
      <c r="N56" s="181"/>
      <c r="O56" s="181"/>
      <c r="P56" s="181"/>
      <c r="Q56" s="181"/>
      <c r="R56" s="181"/>
      <c r="S56" s="181"/>
      <c r="T56" s="181"/>
      <c r="U56" s="181"/>
      <c r="V56" s="181"/>
      <c r="W56" s="181"/>
      <c r="X56" s="181"/>
      <c r="Y56" s="181"/>
      <c r="Z56" s="181"/>
      <c r="AA56" s="181"/>
      <c r="AB56" s="181"/>
      <c r="AC56" s="181"/>
      <c r="AD56" s="181"/>
      <c r="AE56" s="181"/>
      <c r="AF56" s="181"/>
      <c r="AG56" s="181"/>
    </row>
    <row r="57" spans="1:33" ht="19" x14ac:dyDescent="0.25">
      <c r="A57" s="210" t="s">
        <v>104</v>
      </c>
      <c r="B57" s="211">
        <f>IF(B51="-","-",AVERAGE(D57:L57))</f>
        <v>0.67689417989417988</v>
      </c>
      <c r="C57" s="212" t="s">
        <v>79</v>
      </c>
      <c r="D57" s="211">
        <f t="shared" ref="D57:I57" si="9">IF(D51="-","-",SUM(D55:D56))</f>
        <v>0.6477857142857143</v>
      </c>
      <c r="E57" s="211">
        <f t="shared" si="9"/>
        <v>0.6560515873015873</v>
      </c>
      <c r="F57" s="211">
        <f t="shared" si="9"/>
        <v>0.64749999999999996</v>
      </c>
      <c r="G57" s="211">
        <f t="shared" si="9"/>
        <v>0.7072222222222222</v>
      </c>
      <c r="H57" s="211">
        <f t="shared" si="9"/>
        <v>0.7411388888888889</v>
      </c>
      <c r="I57" s="211">
        <f t="shared" si="9"/>
        <v>0.66166666666666663</v>
      </c>
      <c r="J57" s="181"/>
      <c r="K57" s="181"/>
      <c r="L57" s="181"/>
      <c r="M57" s="181"/>
      <c r="N57" s="181"/>
      <c r="O57" s="181"/>
      <c r="P57" s="181"/>
      <c r="Q57" s="181"/>
      <c r="R57" s="181"/>
      <c r="S57" s="181"/>
      <c r="T57" s="181"/>
      <c r="U57" s="181"/>
      <c r="V57" s="181"/>
      <c r="W57" s="181"/>
      <c r="X57" s="181"/>
      <c r="Y57" s="181"/>
      <c r="Z57" s="181"/>
      <c r="AA57" s="181"/>
      <c r="AB57" s="181"/>
      <c r="AC57" s="181"/>
      <c r="AD57" s="181"/>
      <c r="AE57" s="181"/>
      <c r="AF57" s="181"/>
      <c r="AG57" s="181"/>
    </row>
    <row r="58" spans="1:33" x14ac:dyDescent="0.2">
      <c r="A58" s="181"/>
      <c r="B58" s="181"/>
      <c r="C58" s="181"/>
      <c r="D58" s="213" t="s">
        <v>79</v>
      </c>
      <c r="E58" s="213" t="s">
        <v>79</v>
      </c>
      <c r="F58" s="213" t="s">
        <v>79</v>
      </c>
      <c r="G58" s="213" t="s">
        <v>79</v>
      </c>
      <c r="H58" s="213" t="s">
        <v>79</v>
      </c>
      <c r="I58" s="213" t="s">
        <v>79</v>
      </c>
      <c r="J58" s="181"/>
      <c r="K58" s="181"/>
      <c r="L58" s="181"/>
      <c r="M58" s="181"/>
      <c r="N58" s="181"/>
      <c r="O58" s="181"/>
      <c r="P58" s="181"/>
      <c r="Q58" s="181"/>
      <c r="R58" s="181"/>
      <c r="S58" s="181"/>
      <c r="T58" s="181"/>
      <c r="U58" s="181"/>
      <c r="V58" s="181"/>
      <c r="W58" s="181"/>
      <c r="X58" s="181"/>
      <c r="Y58" s="181"/>
      <c r="Z58" s="181"/>
      <c r="AA58" s="181"/>
      <c r="AB58" s="181"/>
      <c r="AC58" s="181"/>
      <c r="AD58" s="181"/>
      <c r="AE58" s="181"/>
      <c r="AF58" s="181"/>
      <c r="AG58" s="181"/>
    </row>
    <row r="59" spans="1:33" x14ac:dyDescent="0.2">
      <c r="A59" s="214" t="s">
        <v>105</v>
      </c>
      <c r="B59" s="215">
        <f>IF(B51="-","-",AVERAGE(D59:L59))</f>
        <v>0.94444444444444431</v>
      </c>
      <c r="C59" s="216"/>
      <c r="D59" s="217">
        <f t="shared" ref="D59:I59" si="10">D39</f>
        <v>0.66666666666666663</v>
      </c>
      <c r="E59" s="217">
        <f t="shared" si="10"/>
        <v>1</v>
      </c>
      <c r="F59" s="217">
        <f t="shared" si="10"/>
        <v>1</v>
      </c>
      <c r="G59" s="217">
        <f t="shared" si="10"/>
        <v>1</v>
      </c>
      <c r="H59" s="217">
        <f t="shared" si="10"/>
        <v>1</v>
      </c>
      <c r="I59" s="217">
        <f t="shared" si="10"/>
        <v>1</v>
      </c>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row>
    <row r="60" spans="1:33" x14ac:dyDescent="0.2">
      <c r="A60" s="218" t="s">
        <v>106</v>
      </c>
      <c r="B60" s="299" t="s">
        <v>79</v>
      </c>
      <c r="C60" s="299"/>
      <c r="D60" s="219">
        <f t="shared" ref="D60:I60" si="11">IF(D51="-","-",SUM(D63:D66))</f>
        <v>0.1</v>
      </c>
      <c r="E60" s="219">
        <f t="shared" si="11"/>
        <v>0</v>
      </c>
      <c r="F60" s="219">
        <f t="shared" si="11"/>
        <v>0</v>
      </c>
      <c r="G60" s="219">
        <f t="shared" si="11"/>
        <v>0</v>
      </c>
      <c r="H60" s="219">
        <f t="shared" si="11"/>
        <v>0</v>
      </c>
      <c r="I60" s="219">
        <f t="shared" si="11"/>
        <v>0</v>
      </c>
      <c r="J60" s="181"/>
      <c r="K60" s="181"/>
      <c r="L60" s="181"/>
      <c r="M60" s="181"/>
      <c r="N60" s="181"/>
      <c r="O60" s="181"/>
      <c r="P60" s="181"/>
      <c r="Q60" s="181"/>
      <c r="R60" s="181"/>
      <c r="S60" s="181"/>
      <c r="T60" s="181"/>
      <c r="U60" s="181"/>
      <c r="V60" s="181"/>
      <c r="W60" s="181"/>
      <c r="X60" s="181"/>
      <c r="Y60" s="181"/>
      <c r="Z60" s="181"/>
      <c r="AA60" s="181"/>
      <c r="AB60" s="181"/>
      <c r="AC60" s="181"/>
      <c r="AD60" s="181"/>
      <c r="AE60" s="181"/>
      <c r="AF60" s="181"/>
      <c r="AG60" s="181"/>
    </row>
    <row r="61" spans="1:33" x14ac:dyDescent="0.2">
      <c r="A61" s="220"/>
      <c r="B61" s="2"/>
      <c r="C61" s="221"/>
      <c r="D61" s="2"/>
      <c r="E61" s="2"/>
      <c r="F61" s="2"/>
      <c r="G61" s="2"/>
      <c r="H61" s="2"/>
      <c r="I61" s="2"/>
      <c r="J61" s="181"/>
      <c r="K61" s="181"/>
      <c r="L61" s="181"/>
      <c r="M61" s="181"/>
      <c r="N61" s="181"/>
      <c r="O61" s="181"/>
      <c r="P61" s="181"/>
      <c r="Q61" s="181"/>
      <c r="R61" s="181"/>
      <c r="S61" s="181"/>
      <c r="T61" s="181"/>
      <c r="U61" s="181"/>
      <c r="V61" s="181"/>
      <c r="W61" s="181"/>
      <c r="X61" s="181"/>
      <c r="Y61" s="181"/>
      <c r="Z61" s="181"/>
      <c r="AA61" s="181"/>
      <c r="AB61" s="181"/>
      <c r="AC61" s="181"/>
      <c r="AD61" s="181"/>
      <c r="AE61" s="181"/>
      <c r="AF61" s="181"/>
      <c r="AG61" s="181"/>
    </row>
    <row r="62" spans="1:33" ht="19" x14ac:dyDescent="0.25">
      <c r="A62" s="222" t="s">
        <v>106</v>
      </c>
      <c r="B62" s="223"/>
      <c r="C62" s="221"/>
      <c r="D62" s="207"/>
      <c r="E62" s="207"/>
      <c r="F62" s="207"/>
      <c r="G62" s="207"/>
      <c r="H62" s="207"/>
      <c r="I62" s="207"/>
      <c r="J62" s="181"/>
      <c r="K62" s="181"/>
      <c r="L62" s="181"/>
      <c r="M62" s="181"/>
      <c r="N62" s="181"/>
      <c r="O62" s="181"/>
      <c r="P62" s="181"/>
      <c r="Q62" s="181"/>
      <c r="R62" s="181"/>
      <c r="S62" s="181"/>
      <c r="T62" s="181"/>
      <c r="U62" s="181"/>
      <c r="V62" s="181"/>
      <c r="W62" s="181"/>
      <c r="X62" s="181"/>
      <c r="Y62" s="181"/>
      <c r="Z62" s="181"/>
      <c r="AA62" s="181"/>
      <c r="AB62" s="181"/>
      <c r="AC62" s="181"/>
      <c r="AD62" s="181"/>
      <c r="AE62" s="181"/>
      <c r="AF62" s="181"/>
      <c r="AG62" s="181"/>
    </row>
    <row r="63" spans="1:33" x14ac:dyDescent="0.2">
      <c r="A63" s="224" t="s">
        <v>107</v>
      </c>
      <c r="B63" s="225">
        <v>0</v>
      </c>
      <c r="C63" s="179"/>
      <c r="D63" s="226" t="str">
        <f t="shared" ref="D63:I63" si="12">IF(D59&gt;75%, $B$63, "-")</f>
        <v>-</v>
      </c>
      <c r="E63" s="226">
        <f t="shared" si="12"/>
        <v>0</v>
      </c>
      <c r="F63" s="226">
        <f t="shared" si="12"/>
        <v>0</v>
      </c>
      <c r="G63" s="226">
        <f t="shared" si="12"/>
        <v>0</v>
      </c>
      <c r="H63" s="226">
        <f t="shared" si="12"/>
        <v>0</v>
      </c>
      <c r="I63" s="226">
        <f t="shared" si="12"/>
        <v>0</v>
      </c>
      <c r="J63" s="181"/>
      <c r="K63" s="181"/>
      <c r="L63" s="181"/>
      <c r="M63" s="181"/>
      <c r="N63" s="181"/>
      <c r="O63" s="181"/>
      <c r="P63" s="181"/>
      <c r="Q63" s="181"/>
      <c r="R63" s="181"/>
      <c r="S63" s="181"/>
      <c r="T63" s="181"/>
      <c r="U63" s="181"/>
      <c r="V63" s="181"/>
      <c r="W63" s="181"/>
      <c r="X63" s="181"/>
      <c r="Y63" s="181"/>
      <c r="Z63" s="181"/>
      <c r="AA63" s="181"/>
      <c r="AB63" s="181"/>
      <c r="AC63" s="181"/>
      <c r="AD63" s="181"/>
      <c r="AE63" s="181"/>
      <c r="AF63" s="181"/>
      <c r="AG63" s="181"/>
    </row>
    <row r="64" spans="1:33" x14ac:dyDescent="0.2">
      <c r="A64" s="227" t="s">
        <v>108</v>
      </c>
      <c r="B64" s="225">
        <v>0.1</v>
      </c>
      <c r="C64" s="228"/>
      <c r="D64" s="226">
        <f t="shared" ref="D64:I64" si="13">IF(D59&gt;50%, IF(D59&lt;=75%, $B$64, "-"), "-")</f>
        <v>0.1</v>
      </c>
      <c r="E64" s="226" t="str">
        <f t="shared" si="13"/>
        <v>-</v>
      </c>
      <c r="F64" s="226" t="str">
        <f t="shared" si="13"/>
        <v>-</v>
      </c>
      <c r="G64" s="226" t="str">
        <f t="shared" si="13"/>
        <v>-</v>
      </c>
      <c r="H64" s="226" t="str">
        <f t="shared" si="13"/>
        <v>-</v>
      </c>
      <c r="I64" s="226" t="str">
        <f t="shared" si="13"/>
        <v>-</v>
      </c>
      <c r="J64" s="181"/>
      <c r="K64" s="181"/>
      <c r="L64" s="181"/>
      <c r="M64" s="181"/>
      <c r="N64" s="181"/>
      <c r="O64" s="181"/>
      <c r="P64" s="181"/>
      <c r="Q64" s="181"/>
      <c r="R64" s="181"/>
      <c r="S64" s="181"/>
      <c r="T64" s="181"/>
      <c r="U64" s="181"/>
      <c r="V64" s="181"/>
      <c r="W64" s="181"/>
      <c r="X64" s="181"/>
      <c r="Y64" s="181"/>
      <c r="Z64" s="181"/>
      <c r="AA64" s="181"/>
      <c r="AB64" s="181"/>
      <c r="AC64" s="181"/>
      <c r="AD64" s="181"/>
      <c r="AE64" s="181"/>
      <c r="AF64" s="181"/>
      <c r="AG64" s="181"/>
    </row>
    <row r="65" spans="1:33" x14ac:dyDescent="0.2">
      <c r="A65" s="227" t="s">
        <v>109</v>
      </c>
      <c r="B65" s="225">
        <v>0.2</v>
      </c>
      <c r="C65" s="228"/>
      <c r="D65" s="226" t="str">
        <f t="shared" ref="D65:I65" si="14">IF(D59&lt;=50%, IF(D59&gt;25%, $B$65, "-"), "-")</f>
        <v>-</v>
      </c>
      <c r="E65" s="226" t="str">
        <f t="shared" si="14"/>
        <v>-</v>
      </c>
      <c r="F65" s="226" t="str">
        <f t="shared" si="14"/>
        <v>-</v>
      </c>
      <c r="G65" s="226" t="str">
        <f t="shared" si="14"/>
        <v>-</v>
      </c>
      <c r="H65" s="226" t="str">
        <f t="shared" si="14"/>
        <v>-</v>
      </c>
      <c r="I65" s="226" t="str">
        <f t="shared" si="14"/>
        <v>-</v>
      </c>
      <c r="J65" s="181"/>
      <c r="K65" s="181"/>
      <c r="L65" s="181"/>
      <c r="M65" s="181"/>
      <c r="N65" s="181"/>
      <c r="O65" s="181"/>
      <c r="P65" s="181"/>
      <c r="Q65" s="181"/>
      <c r="R65" s="181"/>
      <c r="S65" s="181"/>
      <c r="T65" s="181"/>
      <c r="U65" s="181"/>
      <c r="V65" s="181"/>
      <c r="W65" s="181"/>
      <c r="X65" s="181"/>
      <c r="Y65" s="181"/>
      <c r="Z65" s="181"/>
      <c r="AA65" s="181"/>
      <c r="AB65" s="181"/>
      <c r="AC65" s="181"/>
      <c r="AD65" s="181"/>
      <c r="AE65" s="181"/>
      <c r="AF65" s="181"/>
      <c r="AG65" s="181"/>
    </row>
    <row r="66" spans="1:33" x14ac:dyDescent="0.2">
      <c r="A66" s="229" t="s">
        <v>110</v>
      </c>
      <c r="B66" s="225">
        <v>0.3</v>
      </c>
      <c r="C66" s="230"/>
      <c r="D66" s="226" t="str">
        <f t="shared" ref="D66:I66" si="15">IF(D59&lt;=25%, $B$66, "-")</f>
        <v>-</v>
      </c>
      <c r="E66" s="226" t="str">
        <f t="shared" si="15"/>
        <v>-</v>
      </c>
      <c r="F66" s="226" t="str">
        <f t="shared" si="15"/>
        <v>-</v>
      </c>
      <c r="G66" s="226" t="str">
        <f t="shared" si="15"/>
        <v>-</v>
      </c>
      <c r="H66" s="226" t="str">
        <f t="shared" si="15"/>
        <v>-</v>
      </c>
      <c r="I66" s="226" t="str">
        <f t="shared" si="15"/>
        <v>-</v>
      </c>
      <c r="J66" s="181"/>
      <c r="K66" s="181"/>
      <c r="L66" s="181"/>
      <c r="M66" s="181"/>
      <c r="N66" s="181"/>
      <c r="O66" s="181"/>
      <c r="P66" s="181"/>
      <c r="Q66" s="181"/>
      <c r="R66" s="181"/>
      <c r="S66" s="181"/>
      <c r="T66" s="181"/>
      <c r="U66" s="181"/>
      <c r="V66" s="181"/>
      <c r="W66" s="181"/>
      <c r="X66" s="181"/>
      <c r="Y66" s="181"/>
      <c r="Z66" s="181"/>
      <c r="AA66" s="181"/>
      <c r="AB66" s="181"/>
      <c r="AC66" s="181"/>
      <c r="AD66" s="181"/>
      <c r="AE66" s="181"/>
      <c r="AF66" s="181"/>
      <c r="AG66" s="181"/>
    </row>
    <row r="67" spans="1:33" x14ac:dyDescent="0.2">
      <c r="A67" s="181"/>
      <c r="B67" s="181"/>
      <c r="C67" s="181"/>
      <c r="D67" s="231">
        <f t="shared" ref="D67:I67" si="16">IF(D51="-","-",D57-D60)</f>
        <v>0.54778571428571432</v>
      </c>
      <c r="E67" s="231">
        <f t="shared" si="16"/>
        <v>0.6560515873015873</v>
      </c>
      <c r="F67" s="231">
        <f t="shared" si="16"/>
        <v>0.64749999999999996</v>
      </c>
      <c r="G67" s="231">
        <f t="shared" si="16"/>
        <v>0.7072222222222222</v>
      </c>
      <c r="H67" s="231">
        <f t="shared" si="16"/>
        <v>0.7411388888888889</v>
      </c>
      <c r="I67" s="231">
        <f t="shared" si="16"/>
        <v>0.66166666666666663</v>
      </c>
      <c r="J67" s="181"/>
      <c r="K67" s="181"/>
      <c r="L67" s="181"/>
      <c r="M67" s="181"/>
      <c r="N67" s="181"/>
      <c r="O67" s="181"/>
      <c r="P67" s="181"/>
      <c r="Q67" s="181"/>
      <c r="R67" s="181"/>
      <c r="S67" s="181"/>
      <c r="T67" s="181"/>
      <c r="U67" s="181"/>
      <c r="V67" s="181"/>
      <c r="W67" s="181"/>
      <c r="X67" s="181"/>
      <c r="Y67" s="181"/>
      <c r="Z67" s="181"/>
      <c r="AA67" s="181"/>
      <c r="AB67" s="181"/>
      <c r="AC67" s="181"/>
      <c r="AD67" s="181"/>
      <c r="AE67" s="181"/>
      <c r="AF67" s="181"/>
      <c r="AG67" s="181"/>
    </row>
    <row r="69" spans="1:33" s="233" customFormat="1" x14ac:dyDescent="0.2">
      <c r="A69" s="181" t="s">
        <v>111</v>
      </c>
      <c r="B69" s="173">
        <f>[1]OVERALL!$B$70</f>
        <v>1.8917181069958849E-3</v>
      </c>
      <c r="C69" s="232"/>
      <c r="D69" s="173">
        <f>[1]OVERALL!D$70</f>
        <v>4.409722222222222E-3</v>
      </c>
      <c r="E69" s="173">
        <f>[1]OVERALL!E$70</f>
        <v>1.9405864197530865E-3</v>
      </c>
      <c r="F69" s="173">
        <f>[1]OVERALL!F$70</f>
        <v>7.3688271604938277E-4</v>
      </c>
      <c r="G69" s="173">
        <f>[1]OVERALL!G$70</f>
        <v>3.109567901234568E-3</v>
      </c>
      <c r="H69" s="173">
        <f>[1]OVERALL!H$70</f>
        <v>8.4876543209876554E-4</v>
      </c>
      <c r="I69" s="173">
        <f>[1]OVERALL!I$70</f>
        <v>3.0478395061728399E-4</v>
      </c>
    </row>
    <row r="70" spans="1:33" s="233" customFormat="1" x14ac:dyDescent="0.2">
      <c r="A70" s="232" t="s">
        <v>37</v>
      </c>
      <c r="B70" s="173">
        <f>B40</f>
        <v>5.906314300411517E-3</v>
      </c>
      <c r="C70" s="232"/>
      <c r="D70" s="173">
        <f t="shared" ref="D70:I70" si="17">D40</f>
        <v>4.658564814814815E-3</v>
      </c>
      <c r="E70" s="173">
        <f t="shared" si="17"/>
        <v>3.6381172839506167E-3</v>
      </c>
      <c r="F70" s="173">
        <f t="shared" si="17"/>
        <v>6.4467592592592545E-3</v>
      </c>
      <c r="G70" s="173">
        <f t="shared" si="17"/>
        <v>5.2507716049382709E-3</v>
      </c>
      <c r="H70" s="173">
        <f t="shared" si="17"/>
        <v>6.7631172839506164E-3</v>
      </c>
      <c r="I70" s="173">
        <f t="shared" si="17"/>
        <v>8.6805555555555299E-3</v>
      </c>
    </row>
    <row r="71" spans="1:33" s="233" customFormat="1" x14ac:dyDescent="0.2">
      <c r="A71" s="234" t="s">
        <v>43</v>
      </c>
      <c r="B71" s="235">
        <f>IF(B69="-","-",SUM(B69:B70))</f>
        <v>7.798032407407402E-3</v>
      </c>
      <c r="C71" s="232"/>
      <c r="D71" s="235">
        <f t="shared" ref="D71:I71" si="18">IF(D69="-","-",SUM(D69:D70))</f>
        <v>9.0682870370370379E-3</v>
      </c>
      <c r="E71" s="235">
        <f t="shared" si="18"/>
        <v>5.5787037037037029E-3</v>
      </c>
      <c r="F71" s="235">
        <f t="shared" si="18"/>
        <v>7.183641975308637E-3</v>
      </c>
      <c r="G71" s="235">
        <f t="shared" si="18"/>
        <v>8.3603395061728394E-3</v>
      </c>
      <c r="H71" s="235">
        <f t="shared" si="18"/>
        <v>7.6118827160493816E-3</v>
      </c>
      <c r="I71" s="235">
        <f t="shared" si="18"/>
        <v>8.9853395061728139E-3</v>
      </c>
    </row>
  </sheetData>
  <mergeCells count="1">
    <mergeCell ref="B60:C60"/>
  </mergeCells>
  <conditionalFormatting sqref="B4 D4:AG4 D12:AG12 D17:AG17 D23:AG23 D28:AG28">
    <cfRule type="expression" dxfId="107" priority="2">
      <formula>LEN(TRIM(B4))=0</formula>
    </cfRule>
    <cfRule type="cellIs" dxfId="106" priority="3" operator="lessThan">
      <formula>0.45</formula>
    </cfRule>
    <cfRule type="cellIs" dxfId="105" priority="4" operator="greaterThanOrEqual">
      <formula>0.905</formula>
    </cfRule>
    <cfRule type="cellIs" dxfId="104" priority="5" operator="between">
      <formula>0.754999</formula>
      <formula>0.905</formula>
    </cfRule>
    <cfRule type="cellIs" dxfId="103" priority="6" operator="between">
      <formula>0.604999</formula>
      <formula>0.754999</formula>
    </cfRule>
    <cfRule type="cellIs" dxfId="102" priority="7" operator="between">
      <formula>0.44999</formula>
      <formula>0.605</formula>
    </cfRule>
  </conditionalFormatting>
  <pageMargins left="0.7" right="0.7" top="0.75" bottom="0.75" header="0.51180555555555496" footer="0.51180555555555496"/>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topLeftCell="A38" zoomScaleNormal="100" workbookViewId="0">
      <selection activeCell="E50" sqref="E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112</v>
      </c>
      <c r="B1" s="237"/>
      <c r="C1" s="112" t="s">
        <v>113</v>
      </c>
      <c r="D1" s="238">
        <v>1</v>
      </c>
      <c r="E1" s="238">
        <v>2</v>
      </c>
      <c r="F1" s="238">
        <v>3</v>
      </c>
    </row>
    <row r="2" spans="1:8" ht="21" x14ac:dyDescent="0.2">
      <c r="A2" s="239" t="str">
        <f>OVERALL!A2</f>
        <v>INTERNET</v>
      </c>
      <c r="B2" s="240" t="s">
        <v>45</v>
      </c>
      <c r="C2" s="112">
        <f>COUNTA(D7:F7)</f>
        <v>3</v>
      </c>
      <c r="D2" s="241" t="s">
        <v>114</v>
      </c>
      <c r="E2" s="241" t="s">
        <v>44</v>
      </c>
      <c r="F2" s="241" t="s">
        <v>115</v>
      </c>
    </row>
    <row r="3" spans="1:8" ht="19" x14ac:dyDescent="0.2">
      <c r="A3" s="242" t="str">
        <f>OVERALL!D1</f>
        <v>AUSSIE BROADBAND</v>
      </c>
      <c r="B3" s="243">
        <f>OVERALL!D3</f>
        <v>0.54778571428571432</v>
      </c>
      <c r="C3" s="244" t="s">
        <v>116</v>
      </c>
      <c r="D3" s="245">
        <f>IF(D2="-","-",D57)</f>
        <v>0.73531547619047621</v>
      </c>
      <c r="E3" s="245" t="str">
        <f>IF(E2="-","-",E57)</f>
        <v>-</v>
      </c>
      <c r="F3" s="245">
        <f>IF(F2="-","-",F57)</f>
        <v>0.71037499999999998</v>
      </c>
    </row>
    <row r="4" spans="1:8" ht="18" customHeight="1" x14ac:dyDescent="0.2">
      <c r="A4" s="246" t="str">
        <f>OVERALL!A4</f>
        <v>QUALITY SCORE</v>
      </c>
      <c r="B4" s="121">
        <f>IF(C2=0, "-", IF(COUNTIF(D39:F39, "n")=C2, "-", IF(COUNT(D4:F4)=0, "-", AVERAGE(D4:F4))))</f>
        <v>0.69791666666666674</v>
      </c>
      <c r="C4" s="247" t="s">
        <v>79</v>
      </c>
      <c r="D4" s="121">
        <f>IF(D48&lt;0%,0%,IF(D$2="-","-",IF(D$39="n", "-", SUM(D$6,D$12,D$17,D$23,D$28,D$34))))</f>
        <v>0.72083333333333344</v>
      </c>
      <c r="E4" s="121" t="str">
        <f>IF(E48&lt;0%,0%,IF(E$2="-","-",IF(E$39="n", "-", SUM(E$6,E$12,E$17,E$23,E$28,E$34))))</f>
        <v>-</v>
      </c>
      <c r="F4" s="121">
        <f>IF(F48&lt;0%,0%,IF(F$2="-","-",IF(F$39="n", "-", SUM(F$6,F$12,F$17,F$23,F$28,F$34))))</f>
        <v>0.67500000000000004</v>
      </c>
      <c r="H4" s="124" t="s">
        <v>81</v>
      </c>
    </row>
    <row r="5" spans="1:8" ht="18" customHeight="1" x14ac:dyDescent="0.25">
      <c r="A5" s="248" t="s">
        <v>117</v>
      </c>
      <c r="B5" s="247">
        <f>IF(B6="-","-",AVERAGE(D5:F5))</f>
        <v>0.67500000000000004</v>
      </c>
      <c r="C5" s="247" t="s">
        <v>79</v>
      </c>
      <c r="D5" s="249"/>
      <c r="E5" s="249" t="str">
        <f>IF(E$2="","",IF(E$39="n", "", SUM(E$6,E$12,E$17,E$23,E$28)))</f>
        <v/>
      </c>
      <c r="F5" s="249">
        <f>IF(F$2="","",IF(F$39="n", "", SUM(F$6,F$12,F$17,F$23,F$28)))</f>
        <v>0.67500000000000004</v>
      </c>
      <c r="H5" s="129" t="s">
        <v>84</v>
      </c>
    </row>
    <row r="6" spans="1:8" ht="18" customHeight="1" x14ac:dyDescent="0.2">
      <c r="A6" s="130" t="str">
        <f>OVERALL!A6</f>
        <v>ENGAGE</v>
      </c>
      <c r="B6" s="250">
        <f>IF(C11=0,"-",AVERAGE(B7:B10))</f>
        <v>0.5</v>
      </c>
      <c r="C6" s="251" t="s">
        <v>48</v>
      </c>
      <c r="D6" s="252">
        <f>IF(D11=0,"-",(COUNTIF(D7:D10, "y")/D11)*OVERALL!$C$6)</f>
        <v>0.1</v>
      </c>
      <c r="E6" s="252" t="str">
        <f>IF(E11=0,"-",(COUNTIF(E7:E10, "y")/E11)*OVERALL!$C$6)</f>
        <v>-</v>
      </c>
      <c r="F6" s="252">
        <f>IF(F11=0,"-",(COUNTIF(F7:F10, "y")/F11)*OVERALL!$C$6)</f>
        <v>0.1</v>
      </c>
    </row>
    <row r="7" spans="1:8" ht="18" customHeight="1" x14ac:dyDescent="0.2">
      <c r="A7" s="253" t="str">
        <f>OVERALL!A7</f>
        <v>WELCOME</v>
      </c>
      <c r="B7" s="135">
        <f>IF(C7=0,"-",COUNTIF(D7:F7,"y")/C7)</f>
        <v>1</v>
      </c>
      <c r="C7" s="254">
        <f>$C$2-COUNTIF(D7:F7, "-")</f>
        <v>2</v>
      </c>
      <c r="D7" s="255" t="s">
        <v>118</v>
      </c>
      <c r="E7" s="255" t="s">
        <v>44</v>
      </c>
      <c r="F7" s="255" t="s">
        <v>118</v>
      </c>
      <c r="H7" s="138" t="s">
        <v>85</v>
      </c>
    </row>
    <row r="8" spans="1:8" ht="18" customHeight="1" x14ac:dyDescent="0.25">
      <c r="A8" s="253" t="str">
        <f>OVERALL!A8</f>
        <v>INTENT</v>
      </c>
      <c r="B8" s="135">
        <f>IF(C8=0,"-",COUNTIF(D8:F8,"y")/C8)</f>
        <v>0</v>
      </c>
      <c r="C8" s="254">
        <f>$C$2-COUNTIF(D8:F8, "-")</f>
        <v>2</v>
      </c>
      <c r="D8" s="255" t="s">
        <v>119</v>
      </c>
      <c r="E8" s="255" t="s">
        <v>44</v>
      </c>
      <c r="F8" s="255" t="s">
        <v>119</v>
      </c>
      <c r="H8" s="129" t="s">
        <v>86</v>
      </c>
    </row>
    <row r="9" spans="1:8" ht="18" customHeight="1" x14ac:dyDescent="0.2">
      <c r="A9" s="253" t="str">
        <f>OVERALL!A9</f>
        <v>NAME</v>
      </c>
      <c r="B9" s="135">
        <f>IF(C9=0,"-",COUNTIF(D9:F9,"y")/C9)</f>
        <v>0.5</v>
      </c>
      <c r="C9" s="254">
        <f>$C$2-COUNTIF(D9:F9, "-")</f>
        <v>2</v>
      </c>
      <c r="D9" s="255" t="s">
        <v>119</v>
      </c>
      <c r="E9" s="255" t="s">
        <v>44</v>
      </c>
      <c r="F9" s="255" t="s">
        <v>118</v>
      </c>
      <c r="H9" t="s">
        <v>79</v>
      </c>
    </row>
    <row r="10" spans="1:8" ht="18" customHeight="1" x14ac:dyDescent="0.2">
      <c r="A10" s="253" t="str">
        <f>OVERALL!A10</f>
        <v>BRIDGE</v>
      </c>
      <c r="B10" s="135">
        <f>IF(C10=0,"-",COUNTIF(D10:F10,"y")/C10)</f>
        <v>0.5</v>
      </c>
      <c r="C10" s="254">
        <f>$C$2-COUNTIF(D10:F10, "-")</f>
        <v>2</v>
      </c>
      <c r="D10" s="255" t="s">
        <v>118</v>
      </c>
      <c r="E10" s="255" t="s">
        <v>44</v>
      </c>
      <c r="F10" s="255" t="s">
        <v>119</v>
      </c>
      <c r="H10" s="140" t="s">
        <v>87</v>
      </c>
    </row>
    <row r="11" spans="1:8" ht="18" customHeight="1" x14ac:dyDescent="0.25">
      <c r="A11" s="141"/>
      <c r="C11" s="256">
        <f>AVERAGE(C7:C10)</f>
        <v>2</v>
      </c>
      <c r="D11" s="257">
        <f>COUNTA(D7:D10)-COUNTIF(D7:D10, "-")</f>
        <v>4</v>
      </c>
      <c r="E11" s="257">
        <f>COUNTA(E7:E10)-COUNTIF(E7:E10, "-")</f>
        <v>0</v>
      </c>
      <c r="F11" s="257">
        <f>COUNTA(F7:F10)-COUNTIF(F7:F10, "-")</f>
        <v>4</v>
      </c>
      <c r="H11" s="145" t="s">
        <v>88</v>
      </c>
    </row>
    <row r="12" spans="1:8" ht="18" customHeight="1" x14ac:dyDescent="0.2">
      <c r="A12" s="130" t="str">
        <f>OVERALL!A12</f>
        <v>DISCOVER</v>
      </c>
      <c r="B12" s="250">
        <f>IF(C16=0,"-",AVERAGE(B13:B15))</f>
        <v>0.83333333333333337</v>
      </c>
      <c r="C12" s="132" t="s">
        <v>79</v>
      </c>
      <c r="D12" s="252">
        <f>IF(D16=0,"-",(COUNTIF(D13:D15, "y")/D16)*OVERALL!$C$12)</f>
        <v>0.13333333333333333</v>
      </c>
      <c r="E12" s="252" t="str">
        <f>IF(E16=0,"-",(COUNTIF(E13:E15, "y")/E16)*OVERALL!$C$12)</f>
        <v>-</v>
      </c>
      <c r="F12" s="252">
        <f>IF(F16=0,"-",(COUNTIF(F13:F15, "y")/F16)*OVERALL!$C$12)</f>
        <v>0.2</v>
      </c>
      <c r="H12" t="s">
        <v>79</v>
      </c>
    </row>
    <row r="13" spans="1:8" ht="18" customHeight="1" x14ac:dyDescent="0.2">
      <c r="A13" s="253" t="str">
        <f>OVERALL!A13</f>
        <v>CONVERSE</v>
      </c>
      <c r="B13" s="135">
        <f>IF(C13=0,"-",COUNTIF(D13:F13,"y")/C13)</f>
        <v>0.5</v>
      </c>
      <c r="C13" s="254">
        <f>$C$2-COUNTIF(D13:F13, "-")</f>
        <v>2</v>
      </c>
      <c r="D13" s="255" t="s">
        <v>119</v>
      </c>
      <c r="E13" s="255" t="s">
        <v>44</v>
      </c>
      <c r="F13" s="255" t="s">
        <v>118</v>
      </c>
      <c r="H13" s="147" t="s">
        <v>89</v>
      </c>
    </row>
    <row r="14" spans="1:8" ht="18" customHeight="1" x14ac:dyDescent="0.25">
      <c r="A14" s="253" t="str">
        <f>OVERALL!A14</f>
        <v>LISTEN</v>
      </c>
      <c r="B14" s="135">
        <f>IF(C14=0,"-",COUNTIF(D14:F14,"y")/C14)</f>
        <v>1</v>
      </c>
      <c r="C14" s="254">
        <f>$C$2-COUNTIF(D14:F14, "-")</f>
        <v>2</v>
      </c>
      <c r="D14" s="255" t="s">
        <v>118</v>
      </c>
      <c r="E14" s="255" t="s">
        <v>44</v>
      </c>
      <c r="F14" s="255" t="s">
        <v>118</v>
      </c>
      <c r="H14" s="148" t="s">
        <v>90</v>
      </c>
    </row>
    <row r="15" spans="1:8" ht="18" customHeight="1" x14ac:dyDescent="0.2">
      <c r="A15" s="253" t="str">
        <f>OVERALL!A15</f>
        <v>CONFIRM</v>
      </c>
      <c r="B15" s="135">
        <f>IF(C15=0,"-",COUNTIF(D15:F15,"y")/C15)</f>
        <v>1</v>
      </c>
      <c r="C15" s="254">
        <f>$C$2-COUNTIF(D15:F15, "-")</f>
        <v>2</v>
      </c>
      <c r="D15" s="255" t="s">
        <v>118</v>
      </c>
      <c r="E15" s="255" t="s">
        <v>44</v>
      </c>
      <c r="F15" s="255" t="s">
        <v>118</v>
      </c>
      <c r="G15" t="s">
        <v>79</v>
      </c>
    </row>
    <row r="16" spans="1:8" ht="18" customHeight="1" x14ac:dyDescent="0.2">
      <c r="A16" s="141"/>
      <c r="C16" s="256">
        <f>AVERAGE(C13:C15)</f>
        <v>2</v>
      </c>
      <c r="D16" s="257">
        <f>COUNTA(D13:D15)-COUNTIF(D13:D15, "-")</f>
        <v>3</v>
      </c>
      <c r="E16" s="257">
        <f>COUNTA(E13:E15)-COUNTIF(E13:E15, "-")</f>
        <v>0</v>
      </c>
      <c r="F16" s="257">
        <f>COUNTA(F13:F15)-COUNTIF(F13:F15, "-")</f>
        <v>3</v>
      </c>
      <c r="H16" s="149" t="s">
        <v>91</v>
      </c>
    </row>
    <row r="17" spans="1:11" ht="18" customHeight="1" x14ac:dyDescent="0.25">
      <c r="A17" s="130" t="str">
        <f>OVERALL!A17</f>
        <v>EDUCATE</v>
      </c>
      <c r="B17" s="250">
        <f>IF(C22=0,"-",AVERAGE(B18:B21))</f>
        <v>0.625</v>
      </c>
      <c r="C17" s="132" t="s">
        <v>79</v>
      </c>
      <c r="D17" s="258">
        <f>IF(D22=0,"-",(COUNTIF(D18:D21, "y")/D22)*OVERALL!$C$17)</f>
        <v>0.1875</v>
      </c>
      <c r="E17" s="258" t="str">
        <f>IF(E22=0,"-",(COUNTIF(E18:E21, "y")/E22)*OVERALL!$C$17)</f>
        <v>-</v>
      </c>
      <c r="F17" s="258">
        <f>IF(F22=0,"-",(COUNTIF(F18:F21, "y")/F22)*OVERALL!$C$17)</f>
        <v>0.125</v>
      </c>
      <c r="H17" s="148" t="s">
        <v>92</v>
      </c>
    </row>
    <row r="18" spans="1:11" ht="18" customHeight="1" x14ac:dyDescent="0.2">
      <c r="A18" s="253" t="str">
        <f>OVERALL!A18</f>
        <v>INFORM</v>
      </c>
      <c r="B18" s="135">
        <f>IF(C18=0,"-",COUNTIF(D18:F18,"y")/C18)</f>
        <v>1</v>
      </c>
      <c r="C18" s="254">
        <f>$C$2-COUNTIF(D18:F18, "-")</f>
        <v>2</v>
      </c>
      <c r="D18" s="255" t="s">
        <v>118</v>
      </c>
      <c r="E18" s="255" t="s">
        <v>44</v>
      </c>
      <c r="F18" s="255" t="s">
        <v>118</v>
      </c>
    </row>
    <row r="19" spans="1:11" ht="18" customHeight="1" x14ac:dyDescent="0.2">
      <c r="A19" s="253" t="str">
        <f>OVERALL!A19</f>
        <v>CHECK</v>
      </c>
      <c r="B19" s="135">
        <f>IF(C19=0,"-",COUNTIF(D19:F19,"y")/C19)</f>
        <v>0</v>
      </c>
      <c r="C19" s="254">
        <f>$C$2-COUNTIF(D19:F19, "-")</f>
        <v>2</v>
      </c>
      <c r="D19" s="255" t="s">
        <v>119</v>
      </c>
      <c r="E19" s="255" t="s">
        <v>44</v>
      </c>
      <c r="F19" s="255" t="s">
        <v>119</v>
      </c>
    </row>
    <row r="20" spans="1:11" ht="18" customHeight="1" x14ac:dyDescent="0.2">
      <c r="A20" s="253" t="str">
        <f>OVERALL!A20</f>
        <v>SEEK</v>
      </c>
      <c r="B20" s="135">
        <f>IF(C20=0,"-",COUNTIF(D20:F20,"y")/C20)</f>
        <v>0.5</v>
      </c>
      <c r="C20" s="254">
        <f>$C$2-COUNTIF(D20:F20, "-")</f>
        <v>2</v>
      </c>
      <c r="D20" s="255" t="s">
        <v>118</v>
      </c>
      <c r="E20" s="255" t="s">
        <v>44</v>
      </c>
      <c r="F20" s="255" t="s">
        <v>119</v>
      </c>
      <c r="H20" t="s">
        <v>79</v>
      </c>
    </row>
    <row r="21" spans="1:11" ht="18" customHeight="1" x14ac:dyDescent="0.2">
      <c r="A21" s="253" t="str">
        <f>OVERALL!A21</f>
        <v>CONFIDENCE</v>
      </c>
      <c r="B21" s="135">
        <f>IF(C21=0,"-",COUNTIF(D21:F21,"y")/C21)</f>
        <v>1</v>
      </c>
      <c r="C21" s="254">
        <f>$C$2-COUNTIF(D21:F21, "-")</f>
        <v>2</v>
      </c>
      <c r="D21" s="255" t="s">
        <v>118</v>
      </c>
      <c r="E21" s="255" t="s">
        <v>44</v>
      </c>
      <c r="F21" s="255" t="s">
        <v>118</v>
      </c>
    </row>
    <row r="22" spans="1:11" ht="18" customHeight="1" x14ac:dyDescent="0.2">
      <c r="A22" s="141"/>
      <c r="C22" s="256">
        <f>AVERAGE(C18:C21)</f>
        <v>2</v>
      </c>
      <c r="D22" s="257">
        <f>COUNTA(D18:D21)-COUNTIF(D18:D21, "-")</f>
        <v>4</v>
      </c>
      <c r="E22" s="257">
        <f>COUNTA(E18:E21)-COUNTIF(E18:E21, "-")</f>
        <v>0</v>
      </c>
      <c r="F22" s="257">
        <f>COUNTA(F18:F21)-COUNTIF(F18:F21, "-")</f>
        <v>4</v>
      </c>
    </row>
    <row r="23" spans="1:11" ht="18" customHeight="1" x14ac:dyDescent="0.2">
      <c r="A23" s="130" t="str">
        <f>OVERALL!A23</f>
        <v>CLOSE</v>
      </c>
      <c r="B23" s="250">
        <f>IF(C27=0,"-",AVERAGE(B24:B26))</f>
        <v>0.66666666666666663</v>
      </c>
      <c r="C23" s="132" t="s">
        <v>79</v>
      </c>
      <c r="D23" s="258">
        <f>IF(D27=0,"-",(COUNTIF(D24:D26, "y")/D27)*OVERALL!$C$23)</f>
        <v>9.9999999999999992E-2</v>
      </c>
      <c r="E23" s="258" t="str">
        <f>IF(E27=0,"-",(COUNTIF(E24:E26, "y")/E27)*OVERALL!$C$23)</f>
        <v>-</v>
      </c>
      <c r="F23" s="258">
        <f>IF(F27=0,"-",(COUNTIF(F24:F26, "y")/F27)*OVERALL!$C$23)</f>
        <v>9.9999999999999992E-2</v>
      </c>
    </row>
    <row r="24" spans="1:11" ht="18" customHeight="1" x14ac:dyDescent="0.2">
      <c r="A24" s="253" t="str">
        <f>OVERALL!A24</f>
        <v>QUESTIONS</v>
      </c>
      <c r="B24" s="135">
        <f>IF(C24=0,"-",COUNTIF(D24:F24,"y")/C24)</f>
        <v>0</v>
      </c>
      <c r="C24" s="254">
        <f>$C$2-COUNTIF(D24:F24, "-")</f>
        <v>2</v>
      </c>
      <c r="D24" s="255" t="s">
        <v>119</v>
      </c>
      <c r="E24" s="255" t="s">
        <v>44</v>
      </c>
      <c r="F24" s="255" t="s">
        <v>119</v>
      </c>
    </row>
    <row r="25" spans="1:11" ht="18" customHeight="1" x14ac:dyDescent="0.2">
      <c r="A25" s="253" t="str">
        <f>OVERALL!A25</f>
        <v>GRATITUDE</v>
      </c>
      <c r="B25" s="135">
        <f>IF(C25=0,"-",COUNTIF(D25:F25,"y")/C25)</f>
        <v>1</v>
      </c>
      <c r="C25" s="254">
        <f>$C$2-COUNTIF(D25:F25, "-")</f>
        <v>2</v>
      </c>
      <c r="D25" s="255" t="s">
        <v>118</v>
      </c>
      <c r="E25" s="255" t="s">
        <v>44</v>
      </c>
      <c r="F25" s="255" t="s">
        <v>118</v>
      </c>
    </row>
    <row r="26" spans="1:11" ht="18" customHeight="1" x14ac:dyDescent="0.2">
      <c r="A26" s="253" t="str">
        <f>OVERALL!A26</f>
        <v>THANKS</v>
      </c>
      <c r="B26" s="135">
        <f>IF(C26=0,"-",COUNTIF(D26:F26,"y")/C26)</f>
        <v>1</v>
      </c>
      <c r="C26" s="254">
        <f>$C$2-COUNTIF(D26:F26, "-")</f>
        <v>2</v>
      </c>
      <c r="D26" s="255" t="s">
        <v>118</v>
      </c>
      <c r="E26" s="255" t="s">
        <v>44</v>
      </c>
      <c r="F26" s="255" t="s">
        <v>118</v>
      </c>
    </row>
    <row r="27" spans="1:11" ht="18" customHeight="1" x14ac:dyDescent="0.2">
      <c r="A27" s="141"/>
      <c r="C27" s="256">
        <f>AVERAGE(C24:C26)</f>
        <v>2</v>
      </c>
      <c r="D27" s="257">
        <f>COUNTA(D24:D26)-COUNTIF(D24:D26, "-")</f>
        <v>3</v>
      </c>
      <c r="E27" s="257">
        <f>COUNTA(E24:E26)-COUNTIF(E24:E26, "-")</f>
        <v>0</v>
      </c>
      <c r="F27" s="257">
        <f>COUNTA(F24:F26)-COUNTIF(F24:F26, "-")</f>
        <v>3</v>
      </c>
    </row>
    <row r="28" spans="1:11" ht="18" customHeight="1" x14ac:dyDescent="0.2">
      <c r="A28" s="130" t="str">
        <f>OVERALL!A28</f>
        <v>IMPACT</v>
      </c>
      <c r="B28" s="250">
        <f>IF(C33=0,"-",AVERAGE(B29:B32))</f>
        <v>0.875</v>
      </c>
      <c r="C28" s="132" t="s">
        <v>79</v>
      </c>
      <c r="D28" s="258">
        <f>IF(D33=0,"-",(COUNTIF(D29:D32, "y")/D33)*OVERALL!$C$28)</f>
        <v>0.2</v>
      </c>
      <c r="E28" s="258" t="str">
        <f>IF(E33=0,"-",(COUNTIF(E29:E32, "y")/E33)*OVERALL!$C$28)</f>
        <v>-</v>
      </c>
      <c r="F28" s="258">
        <f>IF(F33=0,"-",(COUNTIF(F29:F32, "y")/F33)*OVERALL!$C$28)</f>
        <v>0.15000000000000002</v>
      </c>
    </row>
    <row r="29" spans="1:11" ht="18" customHeight="1" x14ac:dyDescent="0.2">
      <c r="A29" s="253" t="str">
        <f>OVERALL!A29</f>
        <v>VIBRANCY</v>
      </c>
      <c r="B29" s="135">
        <f>IF(C29=0,"-",COUNTIF(D29:F29,"y")/C29)</f>
        <v>1</v>
      </c>
      <c r="C29" s="254">
        <f>$C$2-COUNTIF(D29:F29, "-")</f>
        <v>2</v>
      </c>
      <c r="D29" s="255" t="s">
        <v>118</v>
      </c>
      <c r="E29" s="255" t="s">
        <v>44</v>
      </c>
      <c r="F29" s="255" t="s">
        <v>118</v>
      </c>
    </row>
    <row r="30" spans="1:11" ht="18" customHeight="1" x14ac:dyDescent="0.2">
      <c r="A30" s="253" t="str">
        <f>OVERALL!A30</f>
        <v>EMPATHY</v>
      </c>
      <c r="B30" s="135">
        <f>IF(C30=0,"-",COUNTIF(D30:F30,"y")/C30)</f>
        <v>1</v>
      </c>
      <c r="C30" s="254">
        <f>$C$2-COUNTIF(D30:F30, "-")</f>
        <v>2</v>
      </c>
      <c r="D30" s="255" t="s">
        <v>118</v>
      </c>
      <c r="E30" s="255" t="s">
        <v>44</v>
      </c>
      <c r="F30" s="255" t="s">
        <v>118</v>
      </c>
    </row>
    <row r="31" spans="1:11" ht="18" customHeight="1" x14ac:dyDescent="0.2">
      <c r="A31" s="253" t="str">
        <f>OVERALL!A31</f>
        <v>CONTROL</v>
      </c>
      <c r="B31" s="135">
        <f>IF(C31=0,"-",COUNTIF(D31:F31,"y")/C31)</f>
        <v>1</v>
      </c>
      <c r="C31" s="254">
        <f>$C$2-COUNTIF(D31:F31, "-")</f>
        <v>2</v>
      </c>
      <c r="D31" s="255" t="s">
        <v>118</v>
      </c>
      <c r="E31" s="255" t="s">
        <v>44</v>
      </c>
      <c r="F31" s="255" t="s">
        <v>118</v>
      </c>
    </row>
    <row r="32" spans="1:11" ht="18" customHeight="1" x14ac:dyDescent="0.2">
      <c r="A32" s="253" t="str">
        <f>OVERALL!A32</f>
        <v>CLARITY</v>
      </c>
      <c r="B32" s="135">
        <f>IF(C32=0,"-",COUNTIF(D32:F32,"y")/C32)</f>
        <v>0.5</v>
      </c>
      <c r="C32" s="254">
        <f>$C$2-COUNTIF(D32:F32, "-")</f>
        <v>2</v>
      </c>
      <c r="D32" s="255" t="s">
        <v>118</v>
      </c>
      <c r="E32" s="255" t="s">
        <v>44</v>
      </c>
      <c r="F32" s="255" t="s">
        <v>119</v>
      </c>
      <c r="K32" t="s">
        <v>79</v>
      </c>
    </row>
    <row r="33" spans="1:13" ht="18" customHeight="1" x14ac:dyDescent="0.2">
      <c r="A33" s="156"/>
      <c r="B33" s="157"/>
      <c r="C33" s="256">
        <f>AVERAGE(C29:C32)</f>
        <v>2</v>
      </c>
      <c r="D33" s="257">
        <f>COUNTA(D29:D32)-COUNTIF(D29:D32, "-")</f>
        <v>4</v>
      </c>
      <c r="E33" s="257">
        <f>COUNTA(E29:E32)-COUNTIF(E29:E32, "-")</f>
        <v>0</v>
      </c>
      <c r="F33" s="257">
        <f>COUNTA(F29:F32)-COUNTIF(F29:F32, "-")</f>
        <v>4</v>
      </c>
    </row>
    <row r="34" spans="1:13" ht="18" customHeight="1" x14ac:dyDescent="0.2">
      <c r="A34" s="259" t="str">
        <f>OVERALL!A34</f>
        <v>% OF CALLS WITH DEDUCTIONS</v>
      </c>
      <c r="B34" s="260">
        <f>IF(C37=0,"-",SUM(D37:F37)/C37)</f>
        <v>0</v>
      </c>
      <c r="C34" s="132" t="s">
        <v>79</v>
      </c>
      <c r="D34" s="261" t="str">
        <f>IF(D37=0,"-",IF(D37="","-",IF(D35="y",$H$35,IF(D36="y",$H$36,0%))))</f>
        <v>-</v>
      </c>
      <c r="E34" s="261" t="str">
        <f>IF(E37=0,"-",IF(E37="","-",IF(E35="y",$H$35,IF(E36="y",$H$36,0%))))</f>
        <v>-</v>
      </c>
      <c r="F34" s="261" t="str">
        <f>IF(F37=0,"-",IF(F37="","-",IF(F35="y",$H$35,IF(F36="y",$H$36,0%))))</f>
        <v>-</v>
      </c>
      <c r="H34" s="261" t="s">
        <v>120</v>
      </c>
    </row>
    <row r="35" spans="1:13" ht="18" customHeight="1" x14ac:dyDescent="0.2">
      <c r="A35" s="163" t="str">
        <f>OVERALL!A35</f>
        <v>AUDIO ISSUE (MAJOR IMPACT)</v>
      </c>
      <c r="B35" s="135">
        <f>IF(C35=0,"-",COUNTIF(D35:F35,"y")/C35)</f>
        <v>0</v>
      </c>
      <c r="C35" s="254">
        <f>$C$2-COUNTIF(D35:F35, "-")</f>
        <v>2</v>
      </c>
      <c r="D35" s="255" t="s">
        <v>119</v>
      </c>
      <c r="E35" s="255" t="s">
        <v>44</v>
      </c>
      <c r="F35" s="255" t="s">
        <v>119</v>
      </c>
      <c r="H35" s="255">
        <v>-0.3</v>
      </c>
      <c r="J35" s="255"/>
      <c r="K35" s="255"/>
      <c r="L35" s="255"/>
    </row>
    <row r="36" spans="1:13" ht="18" customHeight="1" x14ac:dyDescent="0.2">
      <c r="A36" s="163" t="str">
        <f>OVERALL!A36</f>
        <v>AUDIO ISSUE (DISTRACTION)</v>
      </c>
      <c r="B36" s="135">
        <f>IF(C36=0,"-",COUNTIF(D36:F36,"y")/C36)</f>
        <v>0</v>
      </c>
      <c r="C36" s="254">
        <f>$C$2-COUNTIF(D36:F36, "-")</f>
        <v>2</v>
      </c>
      <c r="D36" s="255" t="s">
        <v>119</v>
      </c>
      <c r="E36" s="255" t="s">
        <v>44</v>
      </c>
      <c r="F36" s="255" t="s">
        <v>119</v>
      </c>
      <c r="H36" s="255">
        <v>-0.1</v>
      </c>
      <c r="J36" s="255"/>
      <c r="K36" s="255"/>
      <c r="L36" s="255"/>
    </row>
    <row r="37" spans="1:13" ht="18" customHeight="1" x14ac:dyDescent="0.2">
      <c r="A37" s="156"/>
      <c r="B37" s="157"/>
      <c r="C37" s="256">
        <f>C35</f>
        <v>2</v>
      </c>
      <c r="D37" s="257">
        <f>IF(D35="NA","",COUNTIF(D35:D36, "y"))</f>
        <v>0</v>
      </c>
      <c r="E37" s="257">
        <f>IF(E35="NA","",COUNTIF(E35:E36, "y"))</f>
        <v>0</v>
      </c>
      <c r="F37" s="257">
        <f>IF(F35="NA","",COUNTIF(F35:F36, "y"))</f>
        <v>0</v>
      </c>
    </row>
    <row r="38" spans="1:13" ht="18" customHeight="1" x14ac:dyDescent="0.2">
      <c r="A38" s="300" t="str">
        <f>OVERALL!A38</f>
        <v>ADDITIONAL INSIGHT</v>
      </c>
      <c r="B38" s="300"/>
      <c r="C38" s="169" t="s">
        <v>79</v>
      </c>
      <c r="D38" s="262"/>
      <c r="E38" s="262"/>
      <c r="F38" s="262"/>
    </row>
    <row r="39" spans="1:13" ht="18" customHeight="1" x14ac:dyDescent="0.2">
      <c r="A39" s="253" t="str">
        <f>OVERALL!A39</f>
        <v>CALL ANSWERED-QUALITY</v>
      </c>
      <c r="B39" s="135">
        <f>IF(C39=0,"-",COUNTIF(D39:F39, "y")/C39)</f>
        <v>0.66666666666666663</v>
      </c>
      <c r="C39" s="254">
        <f t="shared" ref="C39:C45" si="0">$C$2-COUNTIF(D39:F39, "-")</f>
        <v>3</v>
      </c>
      <c r="D39" s="255" t="s">
        <v>118</v>
      </c>
      <c r="E39" s="255" t="s">
        <v>119</v>
      </c>
      <c r="F39" s="255" t="s">
        <v>118</v>
      </c>
    </row>
    <row r="40" spans="1:13" ht="18" customHeight="1" x14ac:dyDescent="0.2">
      <c r="A40" s="253" t="str">
        <f>OVERALL!A40</f>
        <v>TALK TIME</v>
      </c>
      <c r="B40" s="263">
        <f>IF(C40=0,"-",AVERAGE(D40:F40))</f>
        <v>4.658564814814815E-3</v>
      </c>
      <c r="C40" s="254">
        <f t="shared" si="0"/>
        <v>2</v>
      </c>
      <c r="D40" s="263">
        <v>3.2407407407407402E-3</v>
      </c>
      <c r="E40" s="263" t="s">
        <v>44</v>
      </c>
      <c r="F40" s="263">
        <v>6.0763888888888899E-3</v>
      </c>
      <c r="G40" s="176"/>
      <c r="H40" s="233"/>
      <c r="I40" s="233"/>
      <c r="J40" s="233"/>
      <c r="K40" s="233"/>
      <c r="L40" s="233"/>
      <c r="M40" s="233"/>
    </row>
    <row r="41" spans="1:13" ht="18" customHeight="1" x14ac:dyDescent="0.2">
      <c r="A41" s="253" t="str">
        <f>OVERALL!A41</f>
        <v>ASSESSOR RATING (0-10)</v>
      </c>
      <c r="B41" s="177">
        <f>IF(C41=0,"-",SUM(D41:F41)/C41)</f>
        <v>6.5</v>
      </c>
      <c r="C41" s="254">
        <f t="shared" si="0"/>
        <v>2</v>
      </c>
      <c r="D41" s="264">
        <v>6</v>
      </c>
      <c r="E41" s="264" t="s">
        <v>44</v>
      </c>
      <c r="F41" s="264">
        <v>7</v>
      </c>
    </row>
    <row r="42" spans="1:13" ht="18" customHeight="1" x14ac:dyDescent="0.2">
      <c r="A42" s="253" t="str">
        <f>OVERALL!A42</f>
        <v>EXPLAINED KEY FEATURES</v>
      </c>
      <c r="B42" s="135">
        <f>IF(C42=0,"-",COUNTIF(D42:F42, "y")/C42)</f>
        <v>1</v>
      </c>
      <c r="C42" s="254">
        <f t="shared" si="0"/>
        <v>2</v>
      </c>
      <c r="D42" s="255" t="s">
        <v>118</v>
      </c>
      <c r="E42" s="255" t="s">
        <v>44</v>
      </c>
      <c r="F42" s="255" t="s">
        <v>118</v>
      </c>
      <c r="G42" s="265"/>
      <c r="H42" t="s">
        <v>79</v>
      </c>
    </row>
    <row r="43" spans="1:13" ht="18" customHeight="1" x14ac:dyDescent="0.2">
      <c r="A43" s="253" t="str">
        <f>OVERALL!A43</f>
        <v>REVEALED PRICING</v>
      </c>
      <c r="B43" s="135">
        <f>IF(C43=0,"-",COUNTIF(D43:F43, "y")/C43)</f>
        <v>1</v>
      </c>
      <c r="C43" s="254">
        <f t="shared" si="0"/>
        <v>2</v>
      </c>
      <c r="D43" s="255" t="s">
        <v>118</v>
      </c>
      <c r="E43" s="255" t="s">
        <v>44</v>
      </c>
      <c r="F43" s="255" t="s">
        <v>118</v>
      </c>
    </row>
    <row r="44" spans="1:13" ht="18" customHeight="1" x14ac:dyDescent="0.2">
      <c r="A44" s="253" t="str">
        <f>OVERALL!A44</f>
        <v>EXPLAINED ACTIONS &amp; PROCESS</v>
      </c>
      <c r="B44" s="135">
        <f>IF(C44=0,"-",COUNTIF(D44:F44, "y")/C44)</f>
        <v>1</v>
      </c>
      <c r="C44" s="254">
        <f t="shared" si="0"/>
        <v>2</v>
      </c>
      <c r="D44" s="255" t="s">
        <v>118</v>
      </c>
      <c r="E44" s="255" t="s">
        <v>44</v>
      </c>
      <c r="F44" s="255" t="s">
        <v>118</v>
      </c>
    </row>
    <row r="45" spans="1:13" ht="18" customHeight="1" x14ac:dyDescent="0.2">
      <c r="A45" s="253" t="str">
        <f>OVERALL!A45</f>
        <v>WEBSITE EDUCATION</v>
      </c>
      <c r="B45" s="135">
        <f>IF(C45=0,"-",COUNTIF(D45:F45, "y")/C45)</f>
        <v>0</v>
      </c>
      <c r="C45" s="254">
        <f t="shared" si="0"/>
        <v>2</v>
      </c>
      <c r="D45" s="255" t="s">
        <v>119</v>
      </c>
      <c r="E45" s="255" t="s">
        <v>44</v>
      </c>
      <c r="F45" s="255" t="s">
        <v>119</v>
      </c>
    </row>
    <row r="46" spans="1:13" ht="18" customHeight="1" x14ac:dyDescent="0.2">
      <c r="A46" s="266"/>
      <c r="B46" s="135"/>
      <c r="C46" s="254"/>
      <c r="D46" s="264"/>
      <c r="E46" s="264"/>
      <c r="F46" s="264"/>
    </row>
    <row r="47" spans="1:13" ht="105" x14ac:dyDescent="0.2">
      <c r="A47" s="267" t="s">
        <v>79</v>
      </c>
      <c r="B47" s="301" t="s">
        <v>121</v>
      </c>
      <c r="C47" s="301"/>
      <c r="D47" s="268" t="s">
        <v>122</v>
      </c>
      <c r="E47" s="268" t="s">
        <v>123</v>
      </c>
      <c r="F47" s="268" t="s">
        <v>124</v>
      </c>
    </row>
    <row r="48" spans="1:13" ht="18" customHeight="1" x14ac:dyDescent="0.2">
      <c r="A48" s="269" t="s">
        <v>125</v>
      </c>
      <c r="D48" s="270">
        <f>IF(D$2="","",IF(D$39="n", "", SUM(D$6,D$12,D$17,D$23,D$28,D$34)))</f>
        <v>0.72083333333333344</v>
      </c>
      <c r="E48" s="270" t="str">
        <f>IF(E$2="","",IF(E$39="n", "", SUM(E$6,E$12,E$17,E$23,E$28,E$34)))</f>
        <v/>
      </c>
      <c r="F48" s="270">
        <f>IF(F$2="","",IF(F$39="n", "", SUM(F$6,F$12,F$17,F$23,F$28,F$34)))</f>
        <v>0.67500000000000004</v>
      </c>
    </row>
    <row r="50" spans="1:6" ht="19" x14ac:dyDescent="0.25">
      <c r="A50" s="271" t="s">
        <v>126</v>
      </c>
      <c r="B50" s="272" t="s">
        <v>127</v>
      </c>
    </row>
    <row r="51" spans="1:6" x14ac:dyDescent="0.2">
      <c r="A51" s="181" t="s">
        <v>101</v>
      </c>
      <c r="B51" s="273">
        <v>0.3</v>
      </c>
      <c r="C51" s="181"/>
      <c r="D51" s="274">
        <f>[1]AUSSIE!D$4</f>
        <v>0.76910714285714277</v>
      </c>
      <c r="E51" s="274">
        <f>[1]AUSSIE!E$4</f>
        <v>3.0416666666666647E-2</v>
      </c>
      <c r="F51" s="274">
        <f>[1]AUSSIE!F$4</f>
        <v>0.7929166666666666</v>
      </c>
    </row>
    <row r="52" spans="1:6" x14ac:dyDescent="0.2">
      <c r="A52" s="181" t="s">
        <v>102</v>
      </c>
      <c r="B52" s="273">
        <v>0.7</v>
      </c>
      <c r="C52" s="181"/>
      <c r="D52" s="275">
        <f>D4</f>
        <v>0.72083333333333344</v>
      </c>
      <c r="E52" s="275" t="str">
        <f>E4</f>
        <v>-</v>
      </c>
      <c r="F52" s="275">
        <f>F4</f>
        <v>0.67500000000000004</v>
      </c>
    </row>
    <row r="53" spans="1:6" x14ac:dyDescent="0.2">
      <c r="A53" t="s">
        <v>79</v>
      </c>
      <c r="D53" s="276"/>
      <c r="E53" s="276"/>
      <c r="F53" s="276"/>
    </row>
    <row r="54" spans="1:6" x14ac:dyDescent="0.2">
      <c r="A54" s="277" t="s">
        <v>128</v>
      </c>
      <c r="D54" s="276"/>
      <c r="E54" s="276"/>
      <c r="F54" s="276"/>
    </row>
    <row r="55" spans="1:6" x14ac:dyDescent="0.2">
      <c r="A55" s="181" t="s">
        <v>101</v>
      </c>
      <c r="B55" s="181"/>
      <c r="C55" s="181"/>
      <c r="D55" s="275">
        <f>IF(D51="-","-",D51*$B$51)</f>
        <v>0.23073214285714283</v>
      </c>
      <c r="E55" s="275">
        <f>IF(E51="-","-",E51*$B$51)</f>
        <v>9.1249999999999942E-3</v>
      </c>
      <c r="F55" s="275">
        <f>IF(F51="-","-",F51*$B$51)</f>
        <v>0.23787499999999998</v>
      </c>
    </row>
    <row r="56" spans="1:6" x14ac:dyDescent="0.2">
      <c r="A56" s="181" t="s">
        <v>102</v>
      </c>
      <c r="B56" s="181"/>
      <c r="C56" s="181"/>
      <c r="D56" s="275">
        <f>IF(D52="-","-",D52*$B$52)</f>
        <v>0.50458333333333338</v>
      </c>
      <c r="E56" s="275" t="str">
        <f>IF(E52="-","-",E52*$B$52)</f>
        <v>-</v>
      </c>
      <c r="F56" s="275">
        <f>IF(F52="-","-",F52*$B$52)</f>
        <v>0.47249999999999998</v>
      </c>
    </row>
    <row r="57" spans="1:6" x14ac:dyDescent="0.2">
      <c r="A57" s="278" t="s">
        <v>45</v>
      </c>
      <c r="B57" s="278"/>
      <c r="C57" s="278"/>
      <c r="D57" s="279">
        <f>IF(D51="","",IF(D52="","",SUM(D55:D56)))</f>
        <v>0.73531547619047621</v>
      </c>
      <c r="E57" s="279">
        <f>IF(E51="","",IF(E52="","",SUM(E55:E56)))</f>
        <v>9.1249999999999942E-3</v>
      </c>
      <c r="F57" s="279">
        <f>IF(F51="","",IF(F52="","",SUM(F55:F56)))</f>
        <v>0.71037499999999998</v>
      </c>
    </row>
  </sheetData>
  <mergeCells count="2">
    <mergeCell ref="A38:B38"/>
    <mergeCell ref="B47:C47"/>
  </mergeCells>
  <conditionalFormatting sqref="B4">
    <cfRule type="expression" dxfId="101" priority="2">
      <formula>LEN(TRIM(B4))=0</formula>
    </cfRule>
    <cfRule type="cellIs" dxfId="100" priority="3" operator="greaterThanOrEqual">
      <formula>0.905</formula>
    </cfRule>
    <cfRule type="cellIs" dxfId="99" priority="4" operator="between">
      <formula>0.754999</formula>
      <formula>0.905</formula>
    </cfRule>
    <cfRule type="cellIs" dxfId="98" priority="5" operator="between">
      <formula>0.604999</formula>
      <formula>0.754999</formula>
    </cfRule>
    <cfRule type="cellIs" dxfId="97" priority="6" operator="between">
      <formula>0.44999</formula>
      <formula>0.605</formula>
    </cfRule>
    <cfRule type="cellIs" dxfId="96" priority="7" operator="lessThan">
      <formula>0.45</formula>
    </cfRule>
  </conditionalFormatting>
  <conditionalFormatting sqref="B6">
    <cfRule type="containsText" dxfId="95" priority="8" operator="containsText" text="NA">
      <formula>NOT(ISERROR(SEARCH("NA",B6)))</formula>
    </cfRule>
  </conditionalFormatting>
  <conditionalFormatting sqref="B12">
    <cfRule type="containsText" dxfId="94" priority="9" operator="containsText" text="NA">
      <formula>NOT(ISERROR(SEARCH("NA",B12)))</formula>
    </cfRule>
  </conditionalFormatting>
  <conditionalFormatting sqref="B17">
    <cfRule type="containsText" dxfId="93" priority="10" operator="containsText" text="NA">
      <formula>NOT(ISERROR(SEARCH("NA",B17)))</formula>
    </cfRule>
  </conditionalFormatting>
  <conditionalFormatting sqref="B23">
    <cfRule type="containsText" dxfId="92" priority="11" operator="containsText" text="NA">
      <formula>NOT(ISERROR(SEARCH("NA",B23)))</formula>
    </cfRule>
  </conditionalFormatting>
  <conditionalFormatting sqref="B28">
    <cfRule type="containsText" dxfId="91" priority="12" operator="containsText" text="NA">
      <formula>NOT(ISERROR(SEARCH("NA",B28)))</formula>
    </cfRule>
  </conditionalFormatting>
  <conditionalFormatting sqref="D4:F4">
    <cfRule type="expression" dxfId="90" priority="13">
      <formula>LEN(TRIM(D4))=0</formula>
    </cfRule>
    <cfRule type="cellIs" dxfId="89" priority="14" operator="greaterThanOrEqual">
      <formula>0.905</formula>
    </cfRule>
    <cfRule type="cellIs" dxfId="88" priority="15" operator="between">
      <formula>0.754999</formula>
      <formula>0.905</formula>
    </cfRule>
    <cfRule type="cellIs" dxfId="87" priority="16" operator="between">
      <formula>0.604999</formula>
      <formula>0.754999</formula>
    </cfRule>
    <cfRule type="cellIs" dxfId="86" priority="17" operator="between">
      <formula>0.44999</formula>
      <formula>0.605</formula>
    </cfRule>
    <cfRule type="cellIs" dxfId="85" priority="18" operator="lessThan">
      <formula>0.45</formula>
    </cfRule>
  </conditionalFormatting>
  <pageMargins left="0.7" right="0.7" top="0.75" bottom="0.75" header="0.51180555555555496" footer="0.51180555555555496"/>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7"/>
  <sheetViews>
    <sheetView topLeftCell="A41" zoomScaleNormal="100" workbookViewId="0">
      <selection activeCell="E49" sqref="E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112</v>
      </c>
      <c r="B1" s="237"/>
      <c r="C1" s="112" t="s">
        <v>113</v>
      </c>
      <c r="D1" s="238">
        <v>1</v>
      </c>
      <c r="E1" s="238">
        <v>2</v>
      </c>
      <c r="F1" s="238">
        <v>3</v>
      </c>
    </row>
    <row r="2" spans="1:8" ht="21" x14ac:dyDescent="0.2">
      <c r="A2" s="239" t="str">
        <f>OVERALL!A2</f>
        <v>INTERNET</v>
      </c>
      <c r="B2" s="240" t="s">
        <v>45</v>
      </c>
      <c r="C2" s="112">
        <f>COUNTA(D7:F7)</f>
        <v>3</v>
      </c>
      <c r="D2" s="241" t="s">
        <v>129</v>
      </c>
      <c r="E2" s="241" t="s">
        <v>130</v>
      </c>
      <c r="F2" s="241" t="s">
        <v>131</v>
      </c>
    </row>
    <row r="3" spans="1:8" ht="19" x14ac:dyDescent="0.2">
      <c r="A3" s="242" t="str">
        <f>OVERALL!E1</f>
        <v>DODO INTERNET</v>
      </c>
      <c r="B3" s="243">
        <f>OVERALL!E3</f>
        <v>0.6560515873015873</v>
      </c>
      <c r="C3" s="244" t="s">
        <v>116</v>
      </c>
      <c r="D3" s="245">
        <f>IF(D2="-","-",D57)</f>
        <v>0.64041666666666663</v>
      </c>
      <c r="E3" s="245">
        <f>IF(E2="-","-",E57)</f>
        <v>0.67565476190476192</v>
      </c>
      <c r="F3" s="245">
        <f>IF(F2="-","-",F57)</f>
        <v>0.65208333333333335</v>
      </c>
    </row>
    <row r="4" spans="1:8" ht="18" customHeight="1" x14ac:dyDescent="0.2">
      <c r="A4" s="246" t="str">
        <f>OVERALL!A4</f>
        <v>QUALITY SCORE</v>
      </c>
      <c r="B4" s="121">
        <f>IF(C2=0, "-", IF(COUNTIF(D39:F39, "n")=C2, "-", IF(COUNT(D4:F4)=0, "-", AVERAGE(D4:F4))))</f>
        <v>0.54861111111111116</v>
      </c>
      <c r="C4" s="247" t="s">
        <v>79</v>
      </c>
      <c r="D4" s="121">
        <f>IF(D48&lt;0%,0%,IF(D$2="-","-",IF(D$39="n", "-", SUM(D$6,D$12,D$17,D$23,D$28,D$34))))</f>
        <v>0.50416666666666665</v>
      </c>
      <c r="E4" s="121">
        <f>IF(E48&lt;0%,0%,IF(E$2="-","-",IF(E$39="n", "-", SUM(E$6,E$12,E$17,E$23,E$28,E$34))))</f>
        <v>0.62083333333333335</v>
      </c>
      <c r="F4" s="121">
        <f>IF(F48&lt;0%,0%,IF(F$2="-","-",IF(F$39="n", "-", SUM(F$6,F$12,F$17,F$23,F$28,F$34))))</f>
        <v>0.52083333333333337</v>
      </c>
      <c r="H4" s="124" t="s">
        <v>81</v>
      </c>
    </row>
    <row r="5" spans="1:8" ht="18" customHeight="1" x14ac:dyDescent="0.25">
      <c r="A5" s="248" t="s">
        <v>117</v>
      </c>
      <c r="B5" s="247">
        <f>IF(B6="-","-",AVERAGE(D5:F5))</f>
        <v>0.54861111111111116</v>
      </c>
      <c r="C5" s="247" t="s">
        <v>79</v>
      </c>
      <c r="D5" s="249">
        <f>IF(D$2="","",IF(D$39="n", "", SUM(D$6,D$12,D$17,D$23,D$28)))</f>
        <v>0.50416666666666665</v>
      </c>
      <c r="E5" s="249">
        <f>IF(E$2="","",IF(E$39="n", "", SUM(E$6,E$12,E$17,E$23,E$28)))</f>
        <v>0.62083333333333335</v>
      </c>
      <c r="F5" s="249">
        <f>IF(F$2="","",IF(F$39="n", "", SUM(F$6,F$12,F$17,F$23,F$28)))</f>
        <v>0.52083333333333337</v>
      </c>
      <c r="H5" s="129" t="s">
        <v>84</v>
      </c>
    </row>
    <row r="6" spans="1:8" ht="18" customHeight="1" x14ac:dyDescent="0.2">
      <c r="A6" s="130" t="str">
        <f>OVERALL!A6</f>
        <v>ENGAGE</v>
      </c>
      <c r="B6" s="250">
        <f>IF(C11=0,"-",AVERAGE(B7:B10))</f>
        <v>0.49999999999999994</v>
      </c>
      <c r="C6" s="251" t="s">
        <v>48</v>
      </c>
      <c r="D6" s="252">
        <f>IF(D11=0,"-",(COUNTIF(D7:D10, "y")/D11)*OVERALL!$C$6)</f>
        <v>0.05</v>
      </c>
      <c r="E6" s="252">
        <f>IF(E11=0,"-",(COUNTIF(E7:E10, "y")/E11)*OVERALL!$C$6)</f>
        <v>0.15000000000000002</v>
      </c>
      <c r="F6" s="252">
        <f>IF(F11=0,"-",(COUNTIF(F7:F10, "y")/F11)*OVERALL!$C$6)</f>
        <v>0.1</v>
      </c>
    </row>
    <row r="7" spans="1:8" ht="18" customHeight="1" x14ac:dyDescent="0.2">
      <c r="A7" s="253" t="str">
        <f>OVERALL!A7</f>
        <v>WELCOME</v>
      </c>
      <c r="B7" s="135">
        <f>IF(C7=0,"-",COUNTIF(D7:F7,"y")/C7)</f>
        <v>0.66666666666666663</v>
      </c>
      <c r="C7" s="254">
        <f>$C$2-COUNTIF(D7:F7, "-")</f>
        <v>3</v>
      </c>
      <c r="D7" s="255" t="s">
        <v>118</v>
      </c>
      <c r="E7" s="255" t="s">
        <v>118</v>
      </c>
      <c r="F7" s="255" t="s">
        <v>119</v>
      </c>
      <c r="H7" s="138" t="s">
        <v>85</v>
      </c>
    </row>
    <row r="8" spans="1:8" ht="18" customHeight="1" x14ac:dyDescent="0.25">
      <c r="A8" s="253" t="str">
        <f>OVERALL!A8</f>
        <v>INTENT</v>
      </c>
      <c r="B8" s="135">
        <f>IF(C8=0,"-",COUNTIF(D8:F8,"y")/C8)</f>
        <v>0.33333333333333331</v>
      </c>
      <c r="C8" s="254">
        <f>$C$2-COUNTIF(D8:F8, "-")</f>
        <v>3</v>
      </c>
      <c r="D8" s="255" t="s">
        <v>119</v>
      </c>
      <c r="E8" s="255" t="s">
        <v>118</v>
      </c>
      <c r="F8" s="255" t="s">
        <v>119</v>
      </c>
      <c r="H8" s="129" t="s">
        <v>86</v>
      </c>
    </row>
    <row r="9" spans="1:8" ht="18" customHeight="1" x14ac:dyDescent="0.2">
      <c r="A9" s="253" t="str">
        <f>OVERALL!A9</f>
        <v>NAME</v>
      </c>
      <c r="B9" s="135">
        <f>IF(C9=0,"-",COUNTIF(D9:F9,"y")/C9)</f>
        <v>0.66666666666666663</v>
      </c>
      <c r="C9" s="254">
        <f>$C$2-COUNTIF(D9:F9, "-")</f>
        <v>3</v>
      </c>
      <c r="D9" s="255" t="s">
        <v>119</v>
      </c>
      <c r="E9" s="255" t="s">
        <v>118</v>
      </c>
      <c r="F9" s="255" t="s">
        <v>118</v>
      </c>
      <c r="H9" t="s">
        <v>79</v>
      </c>
    </row>
    <row r="10" spans="1:8" ht="18" customHeight="1" x14ac:dyDescent="0.2">
      <c r="A10" s="253" t="str">
        <f>OVERALL!A10</f>
        <v>BRIDGE</v>
      </c>
      <c r="B10" s="135">
        <f>IF(C10=0,"-",COUNTIF(D10:F10,"y")/C10)</f>
        <v>0.33333333333333331</v>
      </c>
      <c r="C10" s="254">
        <f>$C$2-COUNTIF(D10:F10, "-")</f>
        <v>3</v>
      </c>
      <c r="D10" s="255" t="s">
        <v>119</v>
      </c>
      <c r="E10" s="255" t="s">
        <v>119</v>
      </c>
      <c r="F10" s="255" t="s">
        <v>118</v>
      </c>
      <c r="H10" s="140" t="s">
        <v>87</v>
      </c>
    </row>
    <row r="11" spans="1:8" ht="18" customHeight="1" x14ac:dyDescent="0.25">
      <c r="A11" s="141"/>
      <c r="C11" s="256">
        <f>AVERAGE(C7:C10)</f>
        <v>3</v>
      </c>
      <c r="D11" s="257">
        <f>COUNTA(D7:D10)-COUNTIF(D7:D10, "-")</f>
        <v>4</v>
      </c>
      <c r="E11" s="257">
        <f>COUNTA(E7:E10)-COUNTIF(E7:E10, "-")</f>
        <v>4</v>
      </c>
      <c r="F11" s="257">
        <f>COUNTA(F7:F10)-COUNTIF(F7:F10, "-")</f>
        <v>4</v>
      </c>
      <c r="H11" s="145" t="s">
        <v>88</v>
      </c>
    </row>
    <row r="12" spans="1:8" ht="18" customHeight="1" x14ac:dyDescent="0.2">
      <c r="A12" s="130" t="str">
        <f>OVERALL!A12</f>
        <v>DISCOVER</v>
      </c>
      <c r="B12" s="250">
        <f>IF(C16=0,"-",AVERAGE(B13:B15))</f>
        <v>0.55555555555555547</v>
      </c>
      <c r="C12" s="132" t="s">
        <v>79</v>
      </c>
      <c r="D12" s="252">
        <f>IF(D16=0,"-",(COUNTIF(D13:D15, "y")/D16)*OVERALL!$C$12)</f>
        <v>6.6666666666666666E-2</v>
      </c>
      <c r="E12" s="252">
        <f>IF(E16=0,"-",(COUNTIF(E13:E15, "y")/E16)*OVERALL!$C$12)</f>
        <v>0.13333333333333333</v>
      </c>
      <c r="F12" s="252">
        <f>IF(F16=0,"-",(COUNTIF(F13:F15, "y")/F16)*OVERALL!$C$12)</f>
        <v>0.13333333333333333</v>
      </c>
      <c r="H12" t="s">
        <v>79</v>
      </c>
    </row>
    <row r="13" spans="1:8" ht="18" customHeight="1" x14ac:dyDescent="0.2">
      <c r="A13" s="253" t="str">
        <f>OVERALL!A13</f>
        <v>CONVERSE</v>
      </c>
      <c r="B13" s="135">
        <f>IF(C13=0,"-",COUNTIF(D13:F13,"y")/C13)</f>
        <v>0</v>
      </c>
      <c r="C13" s="254">
        <f>$C$2-COUNTIF(D13:F13, "-")</f>
        <v>3</v>
      </c>
      <c r="D13" s="255" t="s">
        <v>119</v>
      </c>
      <c r="E13" s="255" t="s">
        <v>119</v>
      </c>
      <c r="F13" s="255" t="s">
        <v>119</v>
      </c>
      <c r="H13" s="147" t="s">
        <v>89</v>
      </c>
    </row>
    <row r="14" spans="1:8" ht="18" customHeight="1" x14ac:dyDescent="0.25">
      <c r="A14" s="253" t="str">
        <f>OVERALL!A14</f>
        <v>LISTEN</v>
      </c>
      <c r="B14" s="135">
        <f>IF(C14=0,"-",COUNTIF(D14:F14,"y")/C14)</f>
        <v>1</v>
      </c>
      <c r="C14" s="254">
        <f>$C$2-COUNTIF(D14:F14, "-")</f>
        <v>3</v>
      </c>
      <c r="D14" s="255" t="s">
        <v>118</v>
      </c>
      <c r="E14" s="255" t="s">
        <v>118</v>
      </c>
      <c r="F14" s="255" t="s">
        <v>118</v>
      </c>
      <c r="H14" s="148" t="s">
        <v>90</v>
      </c>
    </row>
    <row r="15" spans="1:8" ht="18" customHeight="1" x14ac:dyDescent="0.2">
      <c r="A15" s="253" t="str">
        <f>OVERALL!A15</f>
        <v>CONFIRM</v>
      </c>
      <c r="B15" s="135">
        <f>IF(C15=0,"-",COUNTIF(D15:F15,"y")/C15)</f>
        <v>0.66666666666666663</v>
      </c>
      <c r="C15" s="254">
        <f>$C$2-COUNTIF(D15:F15, "-")</f>
        <v>3</v>
      </c>
      <c r="D15" s="255" t="s">
        <v>119</v>
      </c>
      <c r="E15" s="255" t="s">
        <v>118</v>
      </c>
      <c r="F15" s="255" t="s">
        <v>118</v>
      </c>
      <c r="G15" t="s">
        <v>79</v>
      </c>
    </row>
    <row r="16" spans="1:8" ht="18" customHeight="1" x14ac:dyDescent="0.2">
      <c r="A16" s="141"/>
      <c r="C16" s="256">
        <f>AVERAGE(C13:C15)</f>
        <v>3</v>
      </c>
      <c r="D16" s="257">
        <f>COUNTA(D13:D15)-COUNTIF(D13:D15, "-")</f>
        <v>3</v>
      </c>
      <c r="E16" s="257">
        <f>COUNTA(E13:E15)-COUNTIF(E13:E15, "-")</f>
        <v>3</v>
      </c>
      <c r="F16" s="257">
        <f>COUNTA(F13:F15)-COUNTIF(F13:F15, "-")</f>
        <v>3</v>
      </c>
      <c r="H16" s="149" t="s">
        <v>91</v>
      </c>
    </row>
    <row r="17" spans="1:11" ht="18" customHeight="1" x14ac:dyDescent="0.25">
      <c r="A17" s="130" t="str">
        <f>OVERALL!A17</f>
        <v>EDUCATE</v>
      </c>
      <c r="B17" s="250">
        <f>IF(C22=0,"-",AVERAGE(B18:B21))</f>
        <v>0.75</v>
      </c>
      <c r="C17" s="132" t="s">
        <v>79</v>
      </c>
      <c r="D17" s="258">
        <f>IF(D22=0,"-",(COUNTIF(D18:D21, "y")/D22)*OVERALL!$C$17)</f>
        <v>0.1875</v>
      </c>
      <c r="E17" s="258">
        <f>IF(E22=0,"-",(COUNTIF(E18:E21, "y")/E22)*OVERALL!$C$17)</f>
        <v>0.1875</v>
      </c>
      <c r="F17" s="258">
        <f>IF(F22=0,"-",(COUNTIF(F18:F21, "y")/F22)*OVERALL!$C$17)</f>
        <v>0.1875</v>
      </c>
      <c r="H17" s="148" t="s">
        <v>92</v>
      </c>
    </row>
    <row r="18" spans="1:11" ht="18" customHeight="1" x14ac:dyDescent="0.2">
      <c r="A18" s="253" t="str">
        <f>OVERALL!A18</f>
        <v>INFORM</v>
      </c>
      <c r="B18" s="135">
        <f>IF(C18=0,"-",COUNTIF(D18:F18,"y")/C18)</f>
        <v>1</v>
      </c>
      <c r="C18" s="254">
        <f>$C$2-COUNTIF(D18:F18, "-")</f>
        <v>3</v>
      </c>
      <c r="D18" s="255" t="s">
        <v>118</v>
      </c>
      <c r="E18" s="255" t="s">
        <v>118</v>
      </c>
      <c r="F18" s="255" t="s">
        <v>118</v>
      </c>
    </row>
    <row r="19" spans="1:11" ht="18" customHeight="1" x14ac:dyDescent="0.2">
      <c r="A19" s="253" t="str">
        <f>OVERALL!A19</f>
        <v>CHECK</v>
      </c>
      <c r="B19" s="135">
        <f>IF(C19=0,"-",COUNTIF(D19:F19,"y")/C19)</f>
        <v>0</v>
      </c>
      <c r="C19" s="254">
        <f>$C$2-COUNTIF(D19:F19, "-")</f>
        <v>3</v>
      </c>
      <c r="D19" s="255" t="s">
        <v>119</v>
      </c>
      <c r="E19" s="255" t="s">
        <v>119</v>
      </c>
      <c r="F19" s="255" t="s">
        <v>119</v>
      </c>
    </row>
    <row r="20" spans="1:11" ht="18" customHeight="1" x14ac:dyDescent="0.2">
      <c r="A20" s="253" t="str">
        <f>OVERALL!A20</f>
        <v>SEEK</v>
      </c>
      <c r="B20" s="135">
        <f>IF(C20=0,"-",COUNTIF(D20:F20,"y")/C20)</f>
        <v>1</v>
      </c>
      <c r="C20" s="254">
        <f>$C$2-COUNTIF(D20:F20, "-")</f>
        <v>3</v>
      </c>
      <c r="D20" s="255" t="s">
        <v>118</v>
      </c>
      <c r="E20" s="255" t="s">
        <v>118</v>
      </c>
      <c r="F20" s="255" t="s">
        <v>118</v>
      </c>
      <c r="H20" t="s">
        <v>79</v>
      </c>
    </row>
    <row r="21" spans="1:11" ht="18" customHeight="1" x14ac:dyDescent="0.2">
      <c r="A21" s="253" t="str">
        <f>OVERALL!A21</f>
        <v>CONFIDENCE</v>
      </c>
      <c r="B21" s="135">
        <f>IF(C21=0,"-",COUNTIF(D21:F21,"y")/C21)</f>
        <v>1</v>
      </c>
      <c r="C21" s="254">
        <f>$C$2-COUNTIF(D21:F21, "-")</f>
        <v>3</v>
      </c>
      <c r="D21" s="255" t="s">
        <v>118</v>
      </c>
      <c r="E21" s="255" t="s">
        <v>118</v>
      </c>
      <c r="F21" s="255" t="s">
        <v>118</v>
      </c>
    </row>
    <row r="22" spans="1:11" ht="18" customHeight="1" x14ac:dyDescent="0.2">
      <c r="A22" s="141"/>
      <c r="C22" s="256">
        <f>AVERAGE(C18:C21)</f>
        <v>3</v>
      </c>
      <c r="D22" s="257">
        <f>COUNTA(D18:D21)-COUNTIF(D18:D21, "-")</f>
        <v>4</v>
      </c>
      <c r="E22" s="257">
        <f>COUNTA(E18:E21)-COUNTIF(E18:E21, "-")</f>
        <v>4</v>
      </c>
      <c r="F22" s="257">
        <f>COUNTA(F18:F21)-COUNTIF(F18:F21, "-")</f>
        <v>4</v>
      </c>
    </row>
    <row r="23" spans="1:11" ht="18" customHeight="1" x14ac:dyDescent="0.2">
      <c r="A23" s="130" t="str">
        <f>OVERALL!A23</f>
        <v>CLOSE</v>
      </c>
      <c r="B23" s="250">
        <f>IF(C27=0,"-",AVERAGE(B24:B26))</f>
        <v>0.33333333333333331</v>
      </c>
      <c r="C23" s="132" t="s">
        <v>79</v>
      </c>
      <c r="D23" s="258">
        <f>IF(D27=0,"-",(COUNTIF(D24:D26, "y")/D27)*OVERALL!$C$23)</f>
        <v>9.9999999999999992E-2</v>
      </c>
      <c r="E23" s="258">
        <f>IF(E27=0,"-",(COUNTIF(E24:E26, "y")/E27)*OVERALL!$C$23)</f>
        <v>4.9999999999999996E-2</v>
      </c>
      <c r="F23" s="258">
        <f>IF(F27=0,"-",(COUNTIF(F24:F26, "y")/F27)*OVERALL!$C$23)</f>
        <v>0</v>
      </c>
    </row>
    <row r="24" spans="1:11" ht="18" customHeight="1" x14ac:dyDescent="0.2">
      <c r="A24" s="253" t="str">
        <f>OVERALL!A24</f>
        <v>QUESTIONS</v>
      </c>
      <c r="B24" s="135">
        <f>IF(C24=0,"-",COUNTIF(D24:F24,"y")/C24)</f>
        <v>0.33333333333333331</v>
      </c>
      <c r="C24" s="254">
        <f>$C$2-COUNTIF(D24:F24, "-")</f>
        <v>3</v>
      </c>
      <c r="D24" s="255" t="s">
        <v>118</v>
      </c>
      <c r="E24" s="255" t="s">
        <v>119</v>
      </c>
      <c r="F24" s="255" t="s">
        <v>119</v>
      </c>
    </row>
    <row r="25" spans="1:11" ht="18" customHeight="1" x14ac:dyDescent="0.2">
      <c r="A25" s="253" t="str">
        <f>OVERALL!A25</f>
        <v>GRATITUDE</v>
      </c>
      <c r="B25" s="135">
        <f>IF(C25=0,"-",COUNTIF(D25:F25,"y")/C25)</f>
        <v>0</v>
      </c>
      <c r="C25" s="254">
        <f>$C$2-COUNTIF(D25:F25, "-")</f>
        <v>3</v>
      </c>
      <c r="D25" s="255" t="s">
        <v>119</v>
      </c>
      <c r="E25" s="255" t="s">
        <v>119</v>
      </c>
      <c r="F25" s="255" t="s">
        <v>119</v>
      </c>
    </row>
    <row r="26" spans="1:11" ht="18" customHeight="1" x14ac:dyDescent="0.2">
      <c r="A26" s="253" t="str">
        <f>OVERALL!A26</f>
        <v>THANKS</v>
      </c>
      <c r="B26" s="135">
        <f>IF(C26=0,"-",COUNTIF(D26:F26,"y")/C26)</f>
        <v>0.66666666666666663</v>
      </c>
      <c r="C26" s="254">
        <f>$C$2-COUNTIF(D26:F26, "-")</f>
        <v>3</v>
      </c>
      <c r="D26" s="255" t="s">
        <v>118</v>
      </c>
      <c r="E26" s="255" t="s">
        <v>118</v>
      </c>
      <c r="F26" s="255" t="s">
        <v>119</v>
      </c>
    </row>
    <row r="27" spans="1:11" ht="18" customHeight="1" x14ac:dyDescent="0.2">
      <c r="A27" s="141"/>
      <c r="C27" s="256">
        <f>AVERAGE(C24:C26)</f>
        <v>3</v>
      </c>
      <c r="D27" s="257">
        <f>COUNTA(D24:D26)-COUNTIF(D24:D26, "-")</f>
        <v>3</v>
      </c>
      <c r="E27" s="257">
        <f>COUNTA(E24:E26)-COUNTIF(E24:E26, "-")</f>
        <v>3</v>
      </c>
      <c r="F27" s="257">
        <f>COUNTA(F24:F26)-COUNTIF(F24:F26, "-")</f>
        <v>3</v>
      </c>
    </row>
    <row r="28" spans="1:11" ht="18" customHeight="1" x14ac:dyDescent="0.2">
      <c r="A28" s="130" t="str">
        <f>OVERALL!A28</f>
        <v>IMPACT</v>
      </c>
      <c r="B28" s="250">
        <f>IF(C33=0,"-",AVERAGE(B29:B32))</f>
        <v>0.5</v>
      </c>
      <c r="C28" s="132" t="s">
        <v>79</v>
      </c>
      <c r="D28" s="258">
        <f>IF(D33=0,"-",(COUNTIF(D29:D32, "y")/D33)*OVERALL!$C$28)</f>
        <v>0.1</v>
      </c>
      <c r="E28" s="258">
        <f>IF(E33=0,"-",(COUNTIF(E29:E32, "y")/E33)*OVERALL!$C$28)</f>
        <v>0.1</v>
      </c>
      <c r="F28" s="258">
        <f>IF(F33=0,"-",(COUNTIF(F29:F32, "y")/F33)*OVERALL!$C$28)</f>
        <v>0.1</v>
      </c>
    </row>
    <row r="29" spans="1:11" ht="18" customHeight="1" x14ac:dyDescent="0.2">
      <c r="A29" s="253" t="str">
        <f>OVERALL!A29</f>
        <v>VIBRANCY</v>
      </c>
      <c r="B29" s="135">
        <f>IF(C29=0,"-",COUNTIF(D29:F29,"y")/C29)</f>
        <v>0</v>
      </c>
      <c r="C29" s="254">
        <f>$C$2-COUNTIF(D29:F29, "-")</f>
        <v>3</v>
      </c>
      <c r="D29" s="255" t="s">
        <v>119</v>
      </c>
      <c r="E29" s="255" t="s">
        <v>119</v>
      </c>
      <c r="F29" s="255" t="s">
        <v>119</v>
      </c>
    </row>
    <row r="30" spans="1:11" ht="18" customHeight="1" x14ac:dyDescent="0.2">
      <c r="A30" s="253" t="str">
        <f>OVERALL!A30</f>
        <v>EMPATHY</v>
      </c>
      <c r="B30" s="135">
        <f>IF(C30=0,"-",COUNTIF(D30:F30,"y")/C30)</f>
        <v>0</v>
      </c>
      <c r="C30" s="254">
        <f>$C$2-COUNTIF(D30:F30, "-")</f>
        <v>3</v>
      </c>
      <c r="D30" s="255" t="s">
        <v>119</v>
      </c>
      <c r="E30" s="255" t="s">
        <v>119</v>
      </c>
      <c r="F30" s="255" t="s">
        <v>119</v>
      </c>
    </row>
    <row r="31" spans="1:11" ht="18" customHeight="1" x14ac:dyDescent="0.2">
      <c r="A31" s="253" t="str">
        <f>OVERALL!A31</f>
        <v>CONTROL</v>
      </c>
      <c r="B31" s="135">
        <f>IF(C31=0,"-",COUNTIF(D31:F31,"y")/C31)</f>
        <v>1</v>
      </c>
      <c r="C31" s="254">
        <f>$C$2-COUNTIF(D31:F31, "-")</f>
        <v>3</v>
      </c>
      <c r="D31" s="255" t="s">
        <v>118</v>
      </c>
      <c r="E31" s="255" t="s">
        <v>118</v>
      </c>
      <c r="F31" s="255" t="s">
        <v>118</v>
      </c>
    </row>
    <row r="32" spans="1:11" ht="18" customHeight="1" x14ac:dyDescent="0.2">
      <c r="A32" s="253" t="str">
        <f>OVERALL!A32</f>
        <v>CLARITY</v>
      </c>
      <c r="B32" s="135">
        <f>IF(C32=0,"-",COUNTIF(D32:F32,"y")/C32)</f>
        <v>1</v>
      </c>
      <c r="C32" s="254">
        <f>$C$2-COUNTIF(D32:F32, "-")</f>
        <v>3</v>
      </c>
      <c r="D32" s="255" t="s">
        <v>118</v>
      </c>
      <c r="E32" s="255" t="s">
        <v>118</v>
      </c>
      <c r="F32" s="255" t="s">
        <v>118</v>
      </c>
      <c r="K32" t="s">
        <v>79</v>
      </c>
    </row>
    <row r="33" spans="1:16" ht="18" customHeight="1" x14ac:dyDescent="0.2">
      <c r="A33" s="156"/>
      <c r="B33" s="157"/>
      <c r="C33" s="256">
        <f>AVERAGE(C29:C32)</f>
        <v>3</v>
      </c>
      <c r="D33" s="257">
        <f>COUNTA(D29:D32)-COUNTIF(D29:D32, "-")</f>
        <v>4</v>
      </c>
      <c r="E33" s="257">
        <f>COUNTA(E29:E32)-COUNTIF(E29:E32, "-")</f>
        <v>4</v>
      </c>
      <c r="F33" s="257">
        <f>COUNTA(F29:F32)-COUNTIF(F29:F32, "-")</f>
        <v>4</v>
      </c>
    </row>
    <row r="34" spans="1:16" ht="18" customHeight="1" x14ac:dyDescent="0.2">
      <c r="A34" s="259" t="str">
        <f>OVERALL!A34</f>
        <v>% OF CALLS WITH DEDUCTIONS</v>
      </c>
      <c r="B34" s="260">
        <f>IF(C37=0,"-",SUM(D37:F37)/C37)</f>
        <v>0</v>
      </c>
      <c r="C34" s="132" t="s">
        <v>79</v>
      </c>
      <c r="D34" s="261" t="str">
        <f>IF(D37=0,"-",IF(D37="","-",IF(D35="y",$H$35,IF(D36="y",$H$36,0%))))</f>
        <v>-</v>
      </c>
      <c r="E34" s="261" t="str">
        <f>IF(E37=0,"-",IF(E37="","-",IF(E35="y",$H$35,IF(E36="y",$H$36,0%))))</f>
        <v>-</v>
      </c>
      <c r="F34" s="261" t="str">
        <f>IF(F37=0,"-",IF(F37="","-",IF(F35="y",$H$35,IF(F36="y",$H$36,0%))))</f>
        <v>-</v>
      </c>
      <c r="H34" s="261" t="s">
        <v>120</v>
      </c>
    </row>
    <row r="35" spans="1:16" ht="18" customHeight="1" x14ac:dyDescent="0.2">
      <c r="A35" s="163" t="str">
        <f>OVERALL!A35</f>
        <v>AUDIO ISSUE (MAJOR IMPACT)</v>
      </c>
      <c r="B35" s="135">
        <f>IF(C35=0,"-",COUNTIF(D35:F35,"y")/C35)</f>
        <v>0</v>
      </c>
      <c r="C35" s="254">
        <f>$C$2-COUNTIF(D35:F35, "-")</f>
        <v>3</v>
      </c>
      <c r="D35" s="255" t="s">
        <v>119</v>
      </c>
      <c r="E35" s="255" t="s">
        <v>119</v>
      </c>
      <c r="F35" s="255" t="s">
        <v>119</v>
      </c>
      <c r="H35" s="255">
        <v>-0.3</v>
      </c>
      <c r="J35" s="255"/>
      <c r="K35" s="255"/>
      <c r="L35" s="255"/>
    </row>
    <row r="36" spans="1:16" ht="18" customHeight="1" x14ac:dyDescent="0.2">
      <c r="A36" s="163" t="str">
        <f>OVERALL!A36</f>
        <v>AUDIO ISSUE (DISTRACTION)</v>
      </c>
      <c r="B36" s="135">
        <f>IF(C36=0,"-",COUNTIF(D36:F36,"y")/C36)</f>
        <v>0</v>
      </c>
      <c r="C36" s="254">
        <f>$C$2-COUNTIF(D36:F36, "-")</f>
        <v>3</v>
      </c>
      <c r="D36" s="255" t="s">
        <v>119</v>
      </c>
      <c r="E36" s="255" t="s">
        <v>119</v>
      </c>
      <c r="F36" s="255" t="s">
        <v>119</v>
      </c>
      <c r="H36" s="255">
        <v>-0.1</v>
      </c>
      <c r="J36" s="255"/>
      <c r="K36" s="255"/>
      <c r="L36" s="255"/>
    </row>
    <row r="37" spans="1:16" ht="18" customHeight="1" x14ac:dyDescent="0.2">
      <c r="A37" s="156"/>
      <c r="B37" s="157"/>
      <c r="C37" s="256">
        <f>C35</f>
        <v>3</v>
      </c>
      <c r="D37" s="257">
        <f>IF(D35="NA","",COUNTIF(D35:D36, "y"))</f>
        <v>0</v>
      </c>
      <c r="E37" s="257">
        <f>IF(E35="NA","",COUNTIF(E35:E36, "y"))</f>
        <v>0</v>
      </c>
      <c r="F37" s="257">
        <f>IF(F35="NA","",COUNTIF(F35:F36, "y"))</f>
        <v>0</v>
      </c>
    </row>
    <row r="38" spans="1:16" ht="18" customHeight="1" x14ac:dyDescent="0.2">
      <c r="A38" s="300" t="str">
        <f>OVERALL!A38</f>
        <v>ADDITIONAL INSIGHT</v>
      </c>
      <c r="B38" s="300"/>
      <c r="C38" s="169" t="s">
        <v>79</v>
      </c>
      <c r="D38" s="262"/>
      <c r="E38" s="262"/>
      <c r="F38" s="262"/>
    </row>
    <row r="39" spans="1:16" ht="18" customHeight="1" x14ac:dyDescent="0.2">
      <c r="A39" s="253" t="str">
        <f>OVERALL!A39</f>
        <v>CALL ANSWERED-QUALITY</v>
      </c>
      <c r="B39" s="135">
        <f>IF(C39=0,"-",COUNTIF(D39:F39, "y")/C39)</f>
        <v>1</v>
      </c>
      <c r="C39" s="254">
        <f t="shared" ref="C39:C45" si="0">$C$2-COUNTIF(D39:F39, "-")</f>
        <v>3</v>
      </c>
      <c r="D39" s="255" t="s">
        <v>118</v>
      </c>
      <c r="E39" s="255" t="s">
        <v>118</v>
      </c>
      <c r="F39" s="255" t="s">
        <v>118</v>
      </c>
    </row>
    <row r="40" spans="1:16" ht="18" customHeight="1" x14ac:dyDescent="0.2">
      <c r="A40" s="253" t="str">
        <f>OVERALL!A40</f>
        <v>TALK TIME</v>
      </c>
      <c r="B40" s="263">
        <f>IF(C40=0,"-",AVERAGE(D40:F40))</f>
        <v>3.6381172839506167E-3</v>
      </c>
      <c r="C40" s="254">
        <f t="shared" si="0"/>
        <v>3</v>
      </c>
      <c r="D40" s="263">
        <v>3.2986111111111098E-3</v>
      </c>
      <c r="E40" s="263">
        <v>3.7962962962963002E-3</v>
      </c>
      <c r="F40" s="263">
        <v>3.81944444444444E-3</v>
      </c>
      <c r="G40" s="176"/>
      <c r="H40" s="233"/>
      <c r="I40" s="233"/>
      <c r="J40" s="233"/>
      <c r="K40" s="233"/>
      <c r="L40" s="233"/>
      <c r="M40" s="233"/>
      <c r="N40" s="233"/>
      <c r="O40" s="233"/>
      <c r="P40" s="233"/>
    </row>
    <row r="41" spans="1:16" ht="18" customHeight="1" x14ac:dyDescent="0.2">
      <c r="A41" s="253" t="str">
        <f>OVERALL!A41</f>
        <v>ASSESSOR RATING (0-10)</v>
      </c>
      <c r="B41" s="177">
        <f>IF(C41=0,"-",SUM(D41:F41)/C41)</f>
        <v>5</v>
      </c>
      <c r="C41" s="254">
        <f t="shared" si="0"/>
        <v>3</v>
      </c>
      <c r="D41" s="280">
        <v>5</v>
      </c>
      <c r="E41" s="280">
        <v>6</v>
      </c>
      <c r="F41" s="280">
        <v>4</v>
      </c>
    </row>
    <row r="42" spans="1:16" ht="18" customHeight="1" x14ac:dyDescent="0.2">
      <c r="A42" s="253" t="str">
        <f>OVERALL!A42</f>
        <v>EXPLAINED KEY FEATURES</v>
      </c>
      <c r="B42" s="135">
        <f>IF(C42=0,"-",COUNTIF(D42:F42, "y")/C42)</f>
        <v>1</v>
      </c>
      <c r="C42" s="254">
        <f t="shared" si="0"/>
        <v>3</v>
      </c>
      <c r="D42" s="255" t="s">
        <v>118</v>
      </c>
      <c r="E42" s="255" t="s">
        <v>118</v>
      </c>
      <c r="F42" s="255" t="s">
        <v>118</v>
      </c>
      <c r="G42" s="265"/>
      <c r="H42" t="s">
        <v>79</v>
      </c>
    </row>
    <row r="43" spans="1:16" ht="18" customHeight="1" x14ac:dyDescent="0.2">
      <c r="A43" s="253" t="str">
        <f>OVERALL!A43</f>
        <v>REVEALED PRICING</v>
      </c>
      <c r="B43" s="135">
        <f>IF(C43=0,"-",COUNTIF(D43:F43, "y")/C43)</f>
        <v>1</v>
      </c>
      <c r="C43" s="254">
        <f t="shared" si="0"/>
        <v>3</v>
      </c>
      <c r="D43" s="255" t="s">
        <v>118</v>
      </c>
      <c r="E43" s="255" t="s">
        <v>118</v>
      </c>
      <c r="F43" s="255" t="s">
        <v>118</v>
      </c>
    </row>
    <row r="44" spans="1:16" ht="18" customHeight="1" x14ac:dyDescent="0.2">
      <c r="A44" s="253" t="str">
        <f>OVERALL!A44</f>
        <v>EXPLAINED ACTIONS &amp; PROCESS</v>
      </c>
      <c r="B44" s="135">
        <f>IF(C44=0,"-",COUNTIF(D44:F44, "y")/C44)</f>
        <v>1</v>
      </c>
      <c r="C44" s="254">
        <f t="shared" si="0"/>
        <v>3</v>
      </c>
      <c r="D44" s="255" t="s">
        <v>118</v>
      </c>
      <c r="E44" s="255" t="s">
        <v>118</v>
      </c>
      <c r="F44" s="255" t="s">
        <v>118</v>
      </c>
    </row>
    <row r="45" spans="1:16" ht="18" customHeight="1" x14ac:dyDescent="0.2">
      <c r="A45" s="253" t="str">
        <f>OVERALL!A45</f>
        <v>WEBSITE EDUCATION</v>
      </c>
      <c r="B45" s="135">
        <f>IF(C45=0,"-",COUNTIF(D45:F45, "y")/C45)</f>
        <v>0</v>
      </c>
      <c r="C45" s="254">
        <f t="shared" si="0"/>
        <v>3</v>
      </c>
      <c r="D45" s="255" t="s">
        <v>119</v>
      </c>
      <c r="E45" s="255" t="s">
        <v>119</v>
      </c>
      <c r="F45" s="255" t="s">
        <v>119</v>
      </c>
    </row>
    <row r="46" spans="1:16" ht="18" customHeight="1" x14ac:dyDescent="0.2">
      <c r="A46" s="266"/>
      <c r="B46" s="135"/>
      <c r="C46" s="254"/>
      <c r="D46" s="264"/>
      <c r="E46" s="264"/>
      <c r="F46" s="264"/>
    </row>
    <row r="47" spans="1:16" ht="120" x14ac:dyDescent="0.2">
      <c r="A47" s="267" t="s">
        <v>79</v>
      </c>
      <c r="B47" s="301" t="s">
        <v>121</v>
      </c>
      <c r="C47" s="301"/>
      <c r="D47" s="268" t="s">
        <v>132</v>
      </c>
      <c r="E47" s="268" t="s">
        <v>133</v>
      </c>
      <c r="F47" s="268" t="s">
        <v>134</v>
      </c>
    </row>
    <row r="48" spans="1:16" ht="18" customHeight="1" x14ac:dyDescent="0.2">
      <c r="A48" s="269" t="s">
        <v>125</v>
      </c>
      <c r="D48" s="270">
        <f>IF(D$2="","",IF(D$39="n", "", SUM(D$6,D$12,D$17,D$23,D$28,D$34)))</f>
        <v>0.50416666666666665</v>
      </c>
      <c r="E48" s="270">
        <f>IF(E$2="","",IF(E$39="n", "", SUM(E$6,E$12,E$17,E$23,E$28,E$34)))</f>
        <v>0.62083333333333335</v>
      </c>
      <c r="F48" s="270">
        <f>IF(F$2="","",IF(F$39="n", "", SUM(F$6,F$12,F$17,F$23,F$28,F$34)))</f>
        <v>0.52083333333333337</v>
      </c>
    </row>
    <row r="50" spans="1:6" ht="19" x14ac:dyDescent="0.25">
      <c r="A50" s="271" t="s">
        <v>126</v>
      </c>
      <c r="B50" s="272" t="s">
        <v>127</v>
      </c>
    </row>
    <row r="51" spans="1:6" x14ac:dyDescent="0.2">
      <c r="A51" s="181" t="s">
        <v>101</v>
      </c>
      <c r="B51" s="273">
        <v>0.3</v>
      </c>
      <c r="C51" s="181"/>
      <c r="D51" s="274">
        <f>[1]DODO!D$4</f>
        <v>0.95833333333333337</v>
      </c>
      <c r="E51" s="274">
        <f>[1]DODO!E$4</f>
        <v>0.8035714285714286</v>
      </c>
      <c r="F51" s="274">
        <f>[1]DODO!F$4</f>
        <v>0.95833333333333337</v>
      </c>
    </row>
    <row r="52" spans="1:6" x14ac:dyDescent="0.2">
      <c r="A52" s="181" t="s">
        <v>102</v>
      </c>
      <c r="B52" s="273">
        <v>0.7</v>
      </c>
      <c r="C52" s="181"/>
      <c r="D52" s="275">
        <f>D4</f>
        <v>0.50416666666666665</v>
      </c>
      <c r="E52" s="275">
        <f>E4</f>
        <v>0.62083333333333335</v>
      </c>
      <c r="F52" s="275">
        <f>F4</f>
        <v>0.52083333333333337</v>
      </c>
    </row>
    <row r="53" spans="1:6" x14ac:dyDescent="0.2">
      <c r="A53" t="s">
        <v>79</v>
      </c>
      <c r="D53" s="276"/>
      <c r="E53" s="276"/>
      <c r="F53" s="276"/>
    </row>
    <row r="54" spans="1:6" x14ac:dyDescent="0.2">
      <c r="A54" s="277" t="s">
        <v>128</v>
      </c>
      <c r="D54" s="276"/>
      <c r="E54" s="276"/>
      <c r="F54" s="276"/>
    </row>
    <row r="55" spans="1:6" x14ac:dyDescent="0.2">
      <c r="A55" s="181" t="s">
        <v>101</v>
      </c>
      <c r="B55" s="181"/>
      <c r="C55" s="181"/>
      <c r="D55" s="275">
        <f>IF(D51="-","-",D51*$B$51)</f>
        <v>0.28749999999999998</v>
      </c>
      <c r="E55" s="275">
        <f>IF(E51="-","-",E51*$B$51)</f>
        <v>0.24107142857142858</v>
      </c>
      <c r="F55" s="275">
        <f>IF(F51="-","-",F51*$B$51)</f>
        <v>0.28749999999999998</v>
      </c>
    </row>
    <row r="56" spans="1:6" x14ac:dyDescent="0.2">
      <c r="A56" s="181" t="s">
        <v>102</v>
      </c>
      <c r="B56" s="181"/>
      <c r="C56" s="181"/>
      <c r="D56" s="275">
        <f>IF(D52="-","-",D52*$B$52)</f>
        <v>0.35291666666666666</v>
      </c>
      <c r="E56" s="275">
        <f>IF(E52="-","-",E52*$B$52)</f>
        <v>0.43458333333333332</v>
      </c>
      <c r="F56" s="275">
        <f>IF(F52="-","-",F52*$B$52)</f>
        <v>0.36458333333333331</v>
      </c>
    </row>
    <row r="57" spans="1:6" x14ac:dyDescent="0.2">
      <c r="A57" s="278" t="s">
        <v>45</v>
      </c>
      <c r="B57" s="278"/>
      <c r="C57" s="278"/>
      <c r="D57" s="279">
        <f>IF(D51="","",IF(D52="","",SUM(D55:D56)))</f>
        <v>0.64041666666666663</v>
      </c>
      <c r="E57" s="279">
        <f>IF(E51="","",IF(E52="","",SUM(E55:E56)))</f>
        <v>0.67565476190476192</v>
      </c>
      <c r="F57" s="279">
        <f>IF(F51="","",IF(F52="","",SUM(F55:F56)))</f>
        <v>0.65208333333333335</v>
      </c>
    </row>
  </sheetData>
  <mergeCells count="2">
    <mergeCell ref="A38:B38"/>
    <mergeCell ref="B47:C47"/>
  </mergeCells>
  <conditionalFormatting sqref="B4">
    <cfRule type="expression" dxfId="84" priority="2">
      <formula>LEN(TRIM(B4))=0</formula>
    </cfRule>
    <cfRule type="cellIs" dxfId="83" priority="3" operator="greaterThanOrEqual">
      <formula>0.905</formula>
    </cfRule>
    <cfRule type="cellIs" dxfId="82" priority="4" operator="between">
      <formula>0.754999</formula>
      <formula>0.905</formula>
    </cfRule>
    <cfRule type="cellIs" dxfId="81" priority="5" operator="between">
      <formula>0.604999</formula>
      <formula>0.754999</formula>
    </cfRule>
    <cfRule type="cellIs" dxfId="80" priority="6" operator="between">
      <formula>0.44999</formula>
      <formula>0.605</formula>
    </cfRule>
    <cfRule type="cellIs" dxfId="79" priority="7" operator="lessThan">
      <formula>0.45</formula>
    </cfRule>
  </conditionalFormatting>
  <conditionalFormatting sqref="B6">
    <cfRule type="containsText" dxfId="78" priority="8" operator="containsText" text="NA">
      <formula>NOT(ISERROR(SEARCH("NA",B6)))</formula>
    </cfRule>
  </conditionalFormatting>
  <conditionalFormatting sqref="B12">
    <cfRule type="containsText" dxfId="77" priority="9" operator="containsText" text="NA">
      <formula>NOT(ISERROR(SEARCH("NA",B12)))</formula>
    </cfRule>
  </conditionalFormatting>
  <conditionalFormatting sqref="B17">
    <cfRule type="containsText" dxfId="76" priority="10" operator="containsText" text="NA">
      <formula>NOT(ISERROR(SEARCH("NA",B17)))</formula>
    </cfRule>
  </conditionalFormatting>
  <conditionalFormatting sqref="B23">
    <cfRule type="containsText" dxfId="75" priority="11" operator="containsText" text="NA">
      <formula>NOT(ISERROR(SEARCH("NA",B23)))</formula>
    </cfRule>
  </conditionalFormatting>
  <conditionalFormatting sqref="B28">
    <cfRule type="containsText" dxfId="74" priority="12" operator="containsText" text="NA">
      <formula>NOT(ISERROR(SEARCH("NA",B28)))</formula>
    </cfRule>
  </conditionalFormatting>
  <conditionalFormatting sqref="D4:F4">
    <cfRule type="expression" dxfId="73" priority="13">
      <formula>LEN(TRIM(D4))=0</formula>
    </cfRule>
    <cfRule type="cellIs" dxfId="72" priority="14" operator="greaterThanOrEqual">
      <formula>0.905</formula>
    </cfRule>
    <cfRule type="cellIs" dxfId="71" priority="15" operator="between">
      <formula>0.754999</formula>
      <formula>0.905</formula>
    </cfRule>
    <cfRule type="cellIs" dxfId="70" priority="16" operator="between">
      <formula>0.604999</formula>
      <formula>0.754999</formula>
    </cfRule>
    <cfRule type="cellIs" dxfId="69" priority="17" operator="between">
      <formula>0.44999</formula>
      <formula>0.605</formula>
    </cfRule>
    <cfRule type="cellIs" dxfId="68"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topLeftCell="A41" zoomScaleNormal="100" workbookViewId="0">
      <selection activeCell="D51" sqref="D51:F51"/>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112</v>
      </c>
      <c r="B1" s="237"/>
      <c r="C1" s="112" t="s">
        <v>113</v>
      </c>
      <c r="D1" s="238">
        <v>1</v>
      </c>
      <c r="E1" s="238">
        <v>2</v>
      </c>
      <c r="F1" s="238">
        <v>3</v>
      </c>
    </row>
    <row r="2" spans="1:8" ht="21" x14ac:dyDescent="0.2">
      <c r="A2" s="239" t="str">
        <f>OVERALL!A2</f>
        <v>INTERNET</v>
      </c>
      <c r="B2" s="240" t="s">
        <v>45</v>
      </c>
      <c r="C2" s="112">
        <f>COUNTA(D7:F7)</f>
        <v>3</v>
      </c>
      <c r="D2" s="241" t="s">
        <v>135</v>
      </c>
      <c r="E2" s="241" t="s">
        <v>136</v>
      </c>
      <c r="F2" s="241" t="s">
        <v>44</v>
      </c>
    </row>
    <row r="3" spans="1:8" ht="19" x14ac:dyDescent="0.2">
      <c r="A3" s="242" t="str">
        <f>OVERALL!F1</f>
        <v>iiNET</v>
      </c>
      <c r="B3" s="243">
        <f>OVERALL!F3</f>
        <v>0.64749999999999996</v>
      </c>
      <c r="C3" s="244" t="s">
        <v>116</v>
      </c>
      <c r="D3" s="245">
        <f>IF(D2="-","-",D57)</f>
        <v>0.75708333333333322</v>
      </c>
      <c r="E3" s="245">
        <f>IF(E2="-","-",E57)</f>
        <v>0.52958333333333329</v>
      </c>
      <c r="F3" s="245" t="str">
        <f>IF(F2="-","-",F57)</f>
        <v>-</v>
      </c>
    </row>
    <row r="4" spans="1:8" ht="18" customHeight="1" x14ac:dyDescent="0.2">
      <c r="A4" s="246" t="str">
        <f>OVERALL!A4</f>
        <v>QUALITY SCORE</v>
      </c>
      <c r="B4" s="121">
        <f>IF(C2=0, "-", IF(COUNTIF(D39:F39, "n")=C2, "-", IF(COUNT(D4:F4)=0, "-", AVERAGE(D4:F4))))</f>
        <v>0.5395833333333333</v>
      </c>
      <c r="C4" s="247" t="s">
        <v>79</v>
      </c>
      <c r="D4" s="121">
        <f>IF(D48&lt;0%,0%,IF(D$2="-","-",IF(D$39="n", "-", SUM(D$6,D$12,D$17,D$23,D$28,D$34))))</f>
        <v>0.67083333333333328</v>
      </c>
      <c r="E4" s="121">
        <f>IF(E48&lt;0%,0%,IF(E$2="-","-",IF(E$39="n", "-", SUM(E$6,E$12,E$17,E$23,E$28,E$34))))</f>
        <v>0.40833333333333333</v>
      </c>
      <c r="F4" s="121" t="str">
        <f>IF(F48&lt;0%,0%,IF(F$2="-","-",IF(F$39="n", "-", SUM(F$6,F$12,F$17,F$23,F$28,F$34))))</f>
        <v>-</v>
      </c>
      <c r="H4" s="124" t="s">
        <v>81</v>
      </c>
    </row>
    <row r="5" spans="1:8" ht="18" customHeight="1" x14ac:dyDescent="0.25">
      <c r="A5" s="248" t="s">
        <v>117</v>
      </c>
      <c r="B5" s="247">
        <f>IF(B6="-","-",AVERAGE(D5:F5))</f>
        <v>0.33541666666666664</v>
      </c>
      <c r="C5" s="247" t="s">
        <v>79</v>
      </c>
      <c r="D5" s="249">
        <f>IF(D$2="","",IF(D$39="n", "", SUM(D$6,D$12,D$17,D$23,D$28)))</f>
        <v>0.67083333333333328</v>
      </c>
      <c r="E5" s="249"/>
      <c r="F5" s="249">
        <f>IF(F$2="","",IF(F$39="n", "", SUM(F$6,F$12,F$17,F$23,F$28)))</f>
        <v>0</v>
      </c>
      <c r="H5" s="129" t="s">
        <v>84</v>
      </c>
    </row>
    <row r="6" spans="1:8" ht="18" customHeight="1" x14ac:dyDescent="0.2">
      <c r="A6" s="130" t="str">
        <f>OVERALL!A6</f>
        <v>ENGAGE</v>
      </c>
      <c r="B6" s="250">
        <f>IF(C11=0,"-",AVERAGE(B7:B10))</f>
        <v>0.5</v>
      </c>
      <c r="C6" s="251" t="s">
        <v>48</v>
      </c>
      <c r="D6" s="252">
        <f>IF(D11=0,"-",(COUNTIF(D7:D10, "y")/D11)*OVERALL!$C$6)</f>
        <v>0.1</v>
      </c>
      <c r="E6" s="252">
        <f>IF(E11=0,"-",(COUNTIF(E7:E10, "y")/E11)*OVERALL!$C$6)</f>
        <v>0.1</v>
      </c>
      <c r="F6" s="252" t="str">
        <f>IF(F11=0,"-",(COUNTIF(F7:F10, "y")/F11)*OVERALL!$C$6)</f>
        <v>-</v>
      </c>
    </row>
    <row r="7" spans="1:8" ht="18" customHeight="1" x14ac:dyDescent="0.2">
      <c r="A7" s="253" t="str">
        <f>OVERALL!A7</f>
        <v>WELCOME</v>
      </c>
      <c r="B7" s="135">
        <f>IF(C7=0,"-",COUNTIF(D7:F7,"y")/C7)</f>
        <v>1</v>
      </c>
      <c r="C7" s="254">
        <f>$C$2-COUNTIF(D7:F7, "-")</f>
        <v>2</v>
      </c>
      <c r="D7" s="255" t="s">
        <v>118</v>
      </c>
      <c r="E7" s="255" t="s">
        <v>118</v>
      </c>
      <c r="F7" s="255" t="s">
        <v>44</v>
      </c>
      <c r="H7" s="138" t="s">
        <v>85</v>
      </c>
    </row>
    <row r="8" spans="1:8" ht="18" customHeight="1" x14ac:dyDescent="0.25">
      <c r="A8" s="253" t="str">
        <f>OVERALL!A8</f>
        <v>INTENT</v>
      </c>
      <c r="B8" s="135">
        <f>IF(C8=0,"-",COUNTIF(D8:F8,"y")/C8)</f>
        <v>0</v>
      </c>
      <c r="C8" s="254">
        <f>$C$2-COUNTIF(D8:F8, "-")</f>
        <v>2</v>
      </c>
      <c r="D8" s="255" t="s">
        <v>119</v>
      </c>
      <c r="E8" s="255" t="s">
        <v>119</v>
      </c>
      <c r="F8" s="255" t="s">
        <v>44</v>
      </c>
      <c r="H8" s="129" t="s">
        <v>86</v>
      </c>
    </row>
    <row r="9" spans="1:8" ht="18" customHeight="1" x14ac:dyDescent="0.2">
      <c r="A9" s="253" t="str">
        <f>OVERALL!A9</f>
        <v>NAME</v>
      </c>
      <c r="B9" s="135">
        <f>IF(C9=0,"-",COUNTIF(D9:F9,"y")/C9)</f>
        <v>1</v>
      </c>
      <c r="C9" s="254">
        <f>$C$2-COUNTIF(D9:F9, "-")</f>
        <v>2</v>
      </c>
      <c r="D9" s="255" t="s">
        <v>118</v>
      </c>
      <c r="E9" s="255" t="s">
        <v>118</v>
      </c>
      <c r="F9" s="255" t="s">
        <v>44</v>
      </c>
      <c r="H9" t="s">
        <v>79</v>
      </c>
    </row>
    <row r="10" spans="1:8" ht="18" customHeight="1" x14ac:dyDescent="0.2">
      <c r="A10" s="253" t="str">
        <f>OVERALL!A10</f>
        <v>BRIDGE</v>
      </c>
      <c r="B10" s="135">
        <f>IF(C10=0,"-",COUNTIF(D10:F10,"y")/C10)</f>
        <v>0</v>
      </c>
      <c r="C10" s="254">
        <f>$C$2-COUNTIF(D10:F10, "-")</f>
        <v>2</v>
      </c>
      <c r="D10" s="255" t="s">
        <v>119</v>
      </c>
      <c r="E10" s="255" t="s">
        <v>119</v>
      </c>
      <c r="F10" s="255" t="s">
        <v>44</v>
      </c>
      <c r="H10" s="140" t="s">
        <v>87</v>
      </c>
    </row>
    <row r="11" spans="1:8" ht="18" customHeight="1" x14ac:dyDescent="0.25">
      <c r="A11" s="141"/>
      <c r="C11" s="256">
        <f>AVERAGE(C7:C10)</f>
        <v>2</v>
      </c>
      <c r="D11" s="257">
        <f>COUNTA(D7:D10)-COUNTIF(D7:D10, "-")</f>
        <v>4</v>
      </c>
      <c r="E11" s="257">
        <f>COUNTA(E7:E10)-COUNTIF(E7:E10, "-")</f>
        <v>4</v>
      </c>
      <c r="F11" s="257">
        <f>COUNTA(F7:F10)-COUNTIF(F7:F10, "-")</f>
        <v>0</v>
      </c>
      <c r="H11" s="145" t="s">
        <v>88</v>
      </c>
    </row>
    <row r="12" spans="1:8" ht="18" customHeight="1" x14ac:dyDescent="0.2">
      <c r="A12" s="130" t="str">
        <f>OVERALL!A12</f>
        <v>DISCOVER</v>
      </c>
      <c r="B12" s="250">
        <f>IF(C16=0,"-",AVERAGE(B13:B15))</f>
        <v>0.66666666666666663</v>
      </c>
      <c r="C12" s="132" t="s">
        <v>79</v>
      </c>
      <c r="D12" s="252">
        <f>IF(D16=0,"-",(COUNTIF(D13:D15, "y")/D16)*OVERALL!$C$12)</f>
        <v>0.13333333333333333</v>
      </c>
      <c r="E12" s="252">
        <f>IF(E16=0,"-",(COUNTIF(E13:E15, "y")/E16)*OVERALL!$C$12)</f>
        <v>0.13333333333333333</v>
      </c>
      <c r="F12" s="252" t="str">
        <f>IF(F16=0,"-",(COUNTIF(F13:F15, "y")/F16)*OVERALL!$C$12)</f>
        <v>-</v>
      </c>
      <c r="H12" t="s">
        <v>79</v>
      </c>
    </row>
    <row r="13" spans="1:8" ht="18" customHeight="1" x14ac:dyDescent="0.2">
      <c r="A13" s="253" t="str">
        <f>OVERALL!A13</f>
        <v>CONVERSE</v>
      </c>
      <c r="B13" s="135">
        <f>IF(C13=0,"-",COUNTIF(D13:F13,"y")/C13)</f>
        <v>0</v>
      </c>
      <c r="C13" s="254">
        <f>$C$2-COUNTIF(D13:F13, "-")</f>
        <v>2</v>
      </c>
      <c r="D13" s="255" t="s">
        <v>119</v>
      </c>
      <c r="E13" s="255" t="s">
        <v>119</v>
      </c>
      <c r="F13" s="255" t="s">
        <v>44</v>
      </c>
      <c r="H13" s="147" t="s">
        <v>89</v>
      </c>
    </row>
    <row r="14" spans="1:8" ht="18" customHeight="1" x14ac:dyDescent="0.25">
      <c r="A14" s="253" t="str">
        <f>OVERALL!A14</f>
        <v>LISTEN</v>
      </c>
      <c r="B14" s="135">
        <f>IF(C14=0,"-",COUNTIF(D14:F14,"y")/C14)</f>
        <v>1</v>
      </c>
      <c r="C14" s="254">
        <f>$C$2-COUNTIF(D14:F14, "-")</f>
        <v>2</v>
      </c>
      <c r="D14" s="255" t="s">
        <v>118</v>
      </c>
      <c r="E14" s="255" t="s">
        <v>118</v>
      </c>
      <c r="F14" s="255" t="s">
        <v>44</v>
      </c>
      <c r="H14" s="148" t="s">
        <v>90</v>
      </c>
    </row>
    <row r="15" spans="1:8" ht="18" customHeight="1" x14ac:dyDescent="0.2">
      <c r="A15" s="253" t="str">
        <f>OVERALL!A15</f>
        <v>CONFIRM</v>
      </c>
      <c r="B15" s="135">
        <f>IF(C15=0,"-",COUNTIF(D15:F15,"y")/C15)</f>
        <v>1</v>
      </c>
      <c r="C15" s="254">
        <f>$C$2-COUNTIF(D15:F15, "-")</f>
        <v>2</v>
      </c>
      <c r="D15" s="255" t="s">
        <v>118</v>
      </c>
      <c r="E15" s="255" t="s">
        <v>118</v>
      </c>
      <c r="F15" s="255" t="s">
        <v>44</v>
      </c>
      <c r="G15" t="s">
        <v>79</v>
      </c>
    </row>
    <row r="16" spans="1:8" ht="18" customHeight="1" x14ac:dyDescent="0.2">
      <c r="A16" s="141"/>
      <c r="C16" s="256">
        <f>AVERAGE(C13:C15)</f>
        <v>2</v>
      </c>
      <c r="D16" s="257">
        <f>COUNTA(D13:D15)-COUNTIF(D13:D15, "-")</f>
        <v>3</v>
      </c>
      <c r="E16" s="257">
        <f>COUNTA(E13:E15)-COUNTIF(E13:E15, "-")</f>
        <v>3</v>
      </c>
      <c r="F16" s="257">
        <f>COUNTA(F13:F15)-COUNTIF(F13:F15, "-")</f>
        <v>0</v>
      </c>
      <c r="H16" s="149" t="s">
        <v>91</v>
      </c>
    </row>
    <row r="17" spans="1:11" ht="18" customHeight="1" x14ac:dyDescent="0.25">
      <c r="A17" s="130" t="str">
        <f>OVERALL!A17</f>
        <v>EDUCATE</v>
      </c>
      <c r="B17" s="250">
        <f>IF(C22=0,"-",AVERAGE(B18:B21))</f>
        <v>0.625</v>
      </c>
      <c r="C17" s="132" t="s">
        <v>79</v>
      </c>
      <c r="D17" s="258">
        <f>IF(D22=0,"-",(COUNTIF(D18:D21, "y")/D22)*OVERALL!$C$17)</f>
        <v>0.1875</v>
      </c>
      <c r="E17" s="258">
        <f>IF(E22=0,"-",(COUNTIF(E18:E21, "y")/E22)*OVERALL!$C$17)</f>
        <v>0.125</v>
      </c>
      <c r="F17" s="258" t="str">
        <f>IF(F22=0,"-",(COUNTIF(F18:F21, "y")/F22)*OVERALL!$C$17)</f>
        <v>-</v>
      </c>
      <c r="H17" s="148" t="s">
        <v>92</v>
      </c>
    </row>
    <row r="18" spans="1:11" ht="18" customHeight="1" x14ac:dyDescent="0.2">
      <c r="A18" s="253" t="str">
        <f>OVERALL!A18</f>
        <v>INFORM</v>
      </c>
      <c r="B18" s="135">
        <f>IF(C18=0,"-",COUNTIF(D18:F18,"y")/C18)</f>
        <v>0.5</v>
      </c>
      <c r="C18" s="254">
        <f>$C$2-COUNTIF(D18:F18, "-")</f>
        <v>2</v>
      </c>
      <c r="D18" s="255" t="s">
        <v>118</v>
      </c>
      <c r="E18" s="255" t="s">
        <v>119</v>
      </c>
      <c r="F18" s="255" t="s">
        <v>44</v>
      </c>
    </row>
    <row r="19" spans="1:11" ht="18" customHeight="1" x14ac:dyDescent="0.2">
      <c r="A19" s="253" t="str">
        <f>OVERALL!A19</f>
        <v>CHECK</v>
      </c>
      <c r="B19" s="135">
        <f>IF(C19=0,"-",COUNTIF(D19:F19,"y")/C19)</f>
        <v>0</v>
      </c>
      <c r="C19" s="254">
        <f>$C$2-COUNTIF(D19:F19, "-")</f>
        <v>2</v>
      </c>
      <c r="D19" s="255" t="s">
        <v>119</v>
      </c>
      <c r="E19" s="255" t="s">
        <v>119</v>
      </c>
      <c r="F19" s="255" t="s">
        <v>44</v>
      </c>
    </row>
    <row r="20" spans="1:11" ht="18" customHeight="1" x14ac:dyDescent="0.2">
      <c r="A20" s="253" t="str">
        <f>OVERALL!A20</f>
        <v>SEEK</v>
      </c>
      <c r="B20" s="135">
        <f>IF(C20=0,"-",COUNTIF(D20:F20,"y")/C20)</f>
        <v>1</v>
      </c>
      <c r="C20" s="254">
        <f>$C$2-COUNTIF(D20:F20, "-")</f>
        <v>2</v>
      </c>
      <c r="D20" s="255" t="s">
        <v>118</v>
      </c>
      <c r="E20" s="255" t="s">
        <v>118</v>
      </c>
      <c r="F20" s="255" t="s">
        <v>44</v>
      </c>
      <c r="H20" t="s">
        <v>79</v>
      </c>
    </row>
    <row r="21" spans="1:11" ht="18" customHeight="1" x14ac:dyDescent="0.2">
      <c r="A21" s="253" t="str">
        <f>OVERALL!A21</f>
        <v>CONFIDENCE</v>
      </c>
      <c r="B21" s="135">
        <f>IF(C21=0,"-",COUNTIF(D21:F21,"y")/C21)</f>
        <v>1</v>
      </c>
      <c r="C21" s="254">
        <f>$C$2-COUNTIF(D21:F21, "-")</f>
        <v>2</v>
      </c>
      <c r="D21" s="255" t="s">
        <v>118</v>
      </c>
      <c r="E21" s="255" t="s">
        <v>118</v>
      </c>
      <c r="F21" s="255" t="s">
        <v>44</v>
      </c>
    </row>
    <row r="22" spans="1:11" ht="18" customHeight="1" x14ac:dyDescent="0.2">
      <c r="A22" s="141"/>
      <c r="C22" s="256">
        <f>AVERAGE(C18:C21)</f>
        <v>2</v>
      </c>
      <c r="D22" s="257">
        <f>COUNTA(D18:D21)-COUNTIF(D18:D21, "-")</f>
        <v>4</v>
      </c>
      <c r="E22" s="257">
        <f>COUNTA(E18:E21)-COUNTIF(E18:E21, "-")</f>
        <v>4</v>
      </c>
      <c r="F22" s="257">
        <f>COUNTA(F18:F21)-COUNTIF(F18:F21, "-")</f>
        <v>0</v>
      </c>
    </row>
    <row r="23" spans="1:11" ht="18" customHeight="1" x14ac:dyDescent="0.2">
      <c r="A23" s="130" t="str">
        <f>OVERALL!A23</f>
        <v>CLOSE</v>
      </c>
      <c r="B23" s="250">
        <f>IF(C27=0,"-",AVERAGE(B24:B26))</f>
        <v>0.66666666666666663</v>
      </c>
      <c r="C23" s="132" t="s">
        <v>79</v>
      </c>
      <c r="D23" s="258">
        <f>IF(D27=0,"-",(COUNTIF(D24:D26, "y")/D27)*OVERALL!$C$23)</f>
        <v>0.15</v>
      </c>
      <c r="E23" s="258">
        <f>IF(E27=0,"-",(COUNTIF(E24:E26, "y")/E27)*OVERALL!$C$23)</f>
        <v>4.9999999999999996E-2</v>
      </c>
      <c r="F23" s="258" t="str">
        <f>IF(F27=0,"-",(COUNTIF(F24:F26, "y")/F27)*OVERALL!$C$23)</f>
        <v>-</v>
      </c>
    </row>
    <row r="24" spans="1:11" ht="18" customHeight="1" x14ac:dyDescent="0.2">
      <c r="A24" s="253" t="str">
        <f>OVERALL!A24</f>
        <v>QUESTIONS</v>
      </c>
      <c r="B24" s="135">
        <f>IF(C24=0,"-",COUNTIF(D24:F24,"y")/C24)</f>
        <v>1</v>
      </c>
      <c r="C24" s="254">
        <f>$C$2-COUNTIF(D24:F24, "-")</f>
        <v>2</v>
      </c>
      <c r="D24" s="255" t="s">
        <v>118</v>
      </c>
      <c r="E24" s="255" t="s">
        <v>118</v>
      </c>
      <c r="F24" s="255" t="s">
        <v>44</v>
      </c>
    </row>
    <row r="25" spans="1:11" ht="18" customHeight="1" x14ac:dyDescent="0.2">
      <c r="A25" s="253" t="str">
        <f>OVERALL!A25</f>
        <v>GRATITUDE</v>
      </c>
      <c r="B25" s="135">
        <f>IF(C25=0,"-",COUNTIF(D25:F25,"y")/C25)</f>
        <v>0.5</v>
      </c>
      <c r="C25" s="254">
        <f>$C$2-COUNTIF(D25:F25, "-")</f>
        <v>2</v>
      </c>
      <c r="D25" s="255" t="s">
        <v>118</v>
      </c>
      <c r="E25" s="255" t="s">
        <v>119</v>
      </c>
      <c r="F25" s="255" t="s">
        <v>44</v>
      </c>
    </row>
    <row r="26" spans="1:11" ht="18" customHeight="1" x14ac:dyDescent="0.2">
      <c r="A26" s="253" t="str">
        <f>OVERALL!A26</f>
        <v>THANKS</v>
      </c>
      <c r="B26" s="135">
        <f>IF(C26=0,"-",COUNTIF(D26:F26,"y")/C26)</f>
        <v>0.5</v>
      </c>
      <c r="C26" s="254">
        <f>$C$2-COUNTIF(D26:F26, "-")</f>
        <v>2</v>
      </c>
      <c r="D26" s="255" t="s">
        <v>118</v>
      </c>
      <c r="E26" s="255" t="s">
        <v>119</v>
      </c>
      <c r="F26" s="255" t="s">
        <v>44</v>
      </c>
    </row>
    <row r="27" spans="1:11" ht="18" customHeight="1" x14ac:dyDescent="0.2">
      <c r="A27" s="141"/>
      <c r="C27" s="256">
        <f>AVERAGE(C24:C26)</f>
        <v>2</v>
      </c>
      <c r="D27" s="257">
        <f>COUNTA(D24:D26)-COUNTIF(D24:D26, "-")</f>
        <v>3</v>
      </c>
      <c r="E27" s="257">
        <f>COUNTA(E24:E26)-COUNTIF(E24:E26, "-")</f>
        <v>3</v>
      </c>
      <c r="F27" s="257">
        <f>COUNTA(F24:F26)-COUNTIF(F24:F26, "-")</f>
        <v>0</v>
      </c>
    </row>
    <row r="28" spans="1:11" ht="18" customHeight="1" x14ac:dyDescent="0.2">
      <c r="A28" s="130" t="str">
        <f>OVERALL!A28</f>
        <v>IMPACT</v>
      </c>
      <c r="B28" s="250">
        <f>IF(C33=0,"-",AVERAGE(B29:B32))</f>
        <v>0.25</v>
      </c>
      <c r="C28" s="132" t="s">
        <v>79</v>
      </c>
      <c r="D28" s="258">
        <f>IF(D33=0,"-",(COUNTIF(D29:D32, "y")/D33)*OVERALL!$C$28)</f>
        <v>0.1</v>
      </c>
      <c r="E28" s="258">
        <f>IF(E33=0,"-",(COUNTIF(E29:E32, "y")/E33)*OVERALL!$C$28)</f>
        <v>0</v>
      </c>
      <c r="F28" s="258" t="str">
        <f>IF(F33=0,"-",(COUNTIF(F29:F32, "y")/F33)*OVERALL!$C$28)</f>
        <v>-</v>
      </c>
    </row>
    <row r="29" spans="1:11" ht="18" customHeight="1" x14ac:dyDescent="0.2">
      <c r="A29" s="253" t="str">
        <f>OVERALL!A29</f>
        <v>VIBRANCY</v>
      </c>
      <c r="B29" s="135">
        <f>IF(C29=0,"-",COUNTIF(D29:F29,"y")/C29)</f>
        <v>0.5</v>
      </c>
      <c r="C29" s="254">
        <f>$C$2-COUNTIF(D29:F29, "-")</f>
        <v>2</v>
      </c>
      <c r="D29" s="255" t="s">
        <v>118</v>
      </c>
      <c r="E29" s="255" t="s">
        <v>119</v>
      </c>
      <c r="F29" s="255" t="s">
        <v>44</v>
      </c>
    </row>
    <row r="30" spans="1:11" ht="18" customHeight="1" x14ac:dyDescent="0.2">
      <c r="A30" s="253" t="str">
        <f>OVERALL!A30</f>
        <v>EMPATHY</v>
      </c>
      <c r="B30" s="135">
        <f>IF(C30=0,"-",COUNTIF(D30:F30,"y")/C30)</f>
        <v>0</v>
      </c>
      <c r="C30" s="254">
        <f>$C$2-COUNTIF(D30:F30, "-")</f>
        <v>2</v>
      </c>
      <c r="D30" s="255" t="s">
        <v>119</v>
      </c>
      <c r="E30" s="255" t="s">
        <v>119</v>
      </c>
      <c r="F30" s="255" t="s">
        <v>44</v>
      </c>
    </row>
    <row r="31" spans="1:11" ht="18" customHeight="1" x14ac:dyDescent="0.2">
      <c r="A31" s="253" t="str">
        <f>OVERALL!A31</f>
        <v>CONTROL</v>
      </c>
      <c r="B31" s="135">
        <f>IF(C31=0,"-",COUNTIF(D31:F31,"y")/C31)</f>
        <v>0</v>
      </c>
      <c r="C31" s="254">
        <f>$C$2-COUNTIF(D31:F31, "-")</f>
        <v>2</v>
      </c>
      <c r="D31" s="255" t="s">
        <v>119</v>
      </c>
      <c r="E31" s="255" t="s">
        <v>119</v>
      </c>
      <c r="F31" s="255" t="s">
        <v>44</v>
      </c>
    </row>
    <row r="32" spans="1:11" ht="18" customHeight="1" x14ac:dyDescent="0.2">
      <c r="A32" s="253" t="str">
        <f>OVERALL!A32</f>
        <v>CLARITY</v>
      </c>
      <c r="B32" s="135">
        <f>IF(C32=0,"-",COUNTIF(D32:F32,"y")/C32)</f>
        <v>0.5</v>
      </c>
      <c r="C32" s="254">
        <f>$C$2-COUNTIF(D32:F32, "-")</f>
        <v>2</v>
      </c>
      <c r="D32" s="255" t="s">
        <v>118</v>
      </c>
      <c r="E32" s="255" t="s">
        <v>119</v>
      </c>
      <c r="F32" s="255" t="s">
        <v>44</v>
      </c>
      <c r="K32" t="s">
        <v>79</v>
      </c>
    </row>
    <row r="33" spans="1:13" ht="18" customHeight="1" x14ac:dyDescent="0.2">
      <c r="A33" s="156"/>
      <c r="B33" s="157"/>
      <c r="C33" s="256">
        <f>AVERAGE(C29:C32)</f>
        <v>2</v>
      </c>
      <c r="D33" s="257">
        <f>COUNTA(D29:D32)-COUNTIF(D29:D32, "-")</f>
        <v>4</v>
      </c>
      <c r="E33" s="257">
        <f>COUNTA(E29:E32)-COUNTIF(E29:E32, "-")</f>
        <v>4</v>
      </c>
      <c r="F33" s="257">
        <f>COUNTA(F29:F32)-COUNTIF(F29:F32, "-")</f>
        <v>0</v>
      </c>
    </row>
    <row r="34" spans="1:13" ht="18" customHeight="1" x14ac:dyDescent="0.2">
      <c r="A34" s="259" t="str">
        <f>OVERALL!A34</f>
        <v>% OF CALLS WITH DEDUCTIONS</v>
      </c>
      <c r="B34" s="260">
        <f>IF(C37=0,"-",SUM(D37:F37)/C37)</f>
        <v>0</v>
      </c>
      <c r="C34" s="132" t="s">
        <v>79</v>
      </c>
      <c r="D34" s="261" t="str">
        <f>IF(D37=0,"-",IF(D37="","-",IF(D35="y",$H$35,IF(D36="y",$H$36,0%))))</f>
        <v>-</v>
      </c>
      <c r="E34" s="261" t="str">
        <f>IF(E37=0,"-",IF(E37="","-",IF(E35="y",$H$35,IF(E36="y",$H$36,0%))))</f>
        <v>-</v>
      </c>
      <c r="F34" s="261" t="str">
        <f>IF(F37=0,"-",IF(F37="","-",IF(F35="y",$H$35,IF(F36="y",$H$36,0%))))</f>
        <v>-</v>
      </c>
      <c r="H34" s="261" t="s">
        <v>120</v>
      </c>
    </row>
    <row r="35" spans="1:13" ht="18" customHeight="1" x14ac:dyDescent="0.2">
      <c r="A35" s="163" t="str">
        <f>OVERALL!A35</f>
        <v>AUDIO ISSUE (MAJOR IMPACT)</v>
      </c>
      <c r="B35" s="135">
        <f>IF(C35=0,"-",COUNTIF(D35:F35,"y")/C35)</f>
        <v>0</v>
      </c>
      <c r="C35" s="254">
        <f>$C$2-COUNTIF(D35:F35, "-")</f>
        <v>2</v>
      </c>
      <c r="D35" s="255" t="s">
        <v>119</v>
      </c>
      <c r="E35" s="255" t="s">
        <v>119</v>
      </c>
      <c r="F35" s="255" t="s">
        <v>44</v>
      </c>
      <c r="H35" s="255">
        <v>-0.3</v>
      </c>
      <c r="J35" s="255"/>
      <c r="K35" s="255"/>
      <c r="L35" s="255"/>
    </row>
    <row r="36" spans="1:13" ht="18" customHeight="1" x14ac:dyDescent="0.2">
      <c r="A36" s="163" t="str">
        <f>OVERALL!A36</f>
        <v>AUDIO ISSUE (DISTRACTION)</v>
      </c>
      <c r="B36" s="135">
        <f>IF(C36=0,"-",COUNTIF(D36:F36,"y")/C36)</f>
        <v>0</v>
      </c>
      <c r="C36" s="254">
        <f>$C$2-COUNTIF(D36:F36, "-")</f>
        <v>2</v>
      </c>
      <c r="D36" s="255" t="s">
        <v>119</v>
      </c>
      <c r="E36" s="255" t="s">
        <v>119</v>
      </c>
      <c r="F36" s="255" t="s">
        <v>44</v>
      </c>
      <c r="H36" s="255">
        <v>-0.1</v>
      </c>
      <c r="J36" s="255"/>
      <c r="K36" s="255"/>
      <c r="L36" s="255"/>
    </row>
    <row r="37" spans="1:13" ht="18" customHeight="1" x14ac:dyDescent="0.2">
      <c r="A37" s="156"/>
      <c r="B37" s="157"/>
      <c r="C37" s="256">
        <f>C35</f>
        <v>2</v>
      </c>
      <c r="D37" s="257">
        <f>IF(D35="NA","",COUNTIF(D35:D36, "y"))</f>
        <v>0</v>
      </c>
      <c r="E37" s="257">
        <f>IF(E35="NA","",COUNTIF(E35:E36, "y"))</f>
        <v>0</v>
      </c>
      <c r="F37" s="257">
        <f>IF(F35="NA","",COUNTIF(F35:F36, "y"))</f>
        <v>0</v>
      </c>
    </row>
    <row r="38" spans="1:13" ht="18" customHeight="1" x14ac:dyDescent="0.2">
      <c r="A38" s="300" t="str">
        <f>OVERALL!A38</f>
        <v>ADDITIONAL INSIGHT</v>
      </c>
      <c r="B38" s="300"/>
      <c r="C38" s="169" t="s">
        <v>79</v>
      </c>
      <c r="D38" s="262"/>
      <c r="E38" s="262"/>
      <c r="F38" s="262"/>
    </row>
    <row r="39" spans="1:13" ht="18" customHeight="1" x14ac:dyDescent="0.2">
      <c r="A39" s="253" t="str">
        <f>OVERALL!A39</f>
        <v>CALL ANSWERED-QUALITY</v>
      </c>
      <c r="B39" s="135">
        <f>IF(C39=0,"-",COUNTIF(D39:F39, "y")/C39)</f>
        <v>1</v>
      </c>
      <c r="C39" s="254">
        <f t="shared" ref="C39:C45" si="0">$C$2-COUNTIF(D39:F39, "-")</f>
        <v>2</v>
      </c>
      <c r="D39" s="255" t="s">
        <v>118</v>
      </c>
      <c r="E39" s="255" t="s">
        <v>118</v>
      </c>
      <c r="F39" s="255" t="s">
        <v>44</v>
      </c>
    </row>
    <row r="40" spans="1:13" ht="18" customHeight="1" x14ac:dyDescent="0.2">
      <c r="A40" s="253" t="str">
        <f>OVERALL!A40</f>
        <v>TALK TIME</v>
      </c>
      <c r="B40" s="263">
        <f>IF(C40=0,"-",AVERAGE(D40:F40))</f>
        <v>6.4467592592592545E-3</v>
      </c>
      <c r="C40" s="254">
        <f t="shared" si="0"/>
        <v>2</v>
      </c>
      <c r="D40" s="263">
        <v>6.8865740740740701E-3</v>
      </c>
      <c r="E40" s="263">
        <v>6.0069444444444398E-3</v>
      </c>
      <c r="F40" s="263" t="s">
        <v>44</v>
      </c>
      <c r="G40" s="176"/>
      <c r="H40" s="233"/>
      <c r="I40" s="233"/>
      <c r="J40" s="233"/>
      <c r="K40" s="233"/>
      <c r="L40" s="233"/>
      <c r="M40" s="233"/>
    </row>
    <row r="41" spans="1:13" ht="18" customHeight="1" x14ac:dyDescent="0.2">
      <c r="A41" s="253" t="str">
        <f>OVERALL!A41</f>
        <v>ASSESSOR RATING (0-10)</v>
      </c>
      <c r="B41" s="177">
        <f>IF(C41=0,"-",SUM(D41:F41)/C41)</f>
        <v>5</v>
      </c>
      <c r="C41" s="254">
        <f t="shared" si="0"/>
        <v>2</v>
      </c>
      <c r="D41" s="264">
        <v>6</v>
      </c>
      <c r="E41" s="264">
        <v>4</v>
      </c>
      <c r="F41" s="264" t="s">
        <v>44</v>
      </c>
    </row>
    <row r="42" spans="1:13" ht="18" customHeight="1" x14ac:dyDescent="0.2">
      <c r="A42" s="253" t="str">
        <f>OVERALL!A42</f>
        <v>EXPLAINED KEY FEATURES</v>
      </c>
      <c r="B42" s="135">
        <f>IF(C42=0,"-",COUNTIF(D42:F42, "y")/C42)</f>
        <v>1</v>
      </c>
      <c r="C42" s="254">
        <f t="shared" si="0"/>
        <v>2</v>
      </c>
      <c r="D42" s="264" t="s">
        <v>118</v>
      </c>
      <c r="E42" s="264" t="s">
        <v>118</v>
      </c>
      <c r="F42" s="264" t="s">
        <v>44</v>
      </c>
      <c r="G42" s="265"/>
      <c r="H42" t="s">
        <v>79</v>
      </c>
    </row>
    <row r="43" spans="1:13" ht="18" customHeight="1" x14ac:dyDescent="0.2">
      <c r="A43" s="253" t="str">
        <f>OVERALL!A43</f>
        <v>REVEALED PRICING</v>
      </c>
      <c r="B43" s="135">
        <f>IF(C43=0,"-",COUNTIF(D43:F43, "y")/C43)</f>
        <v>1</v>
      </c>
      <c r="C43" s="254">
        <f t="shared" si="0"/>
        <v>2</v>
      </c>
      <c r="D43" s="264" t="s">
        <v>118</v>
      </c>
      <c r="E43" s="264" t="s">
        <v>118</v>
      </c>
      <c r="F43" s="264" t="s">
        <v>44</v>
      </c>
    </row>
    <row r="44" spans="1:13" ht="18" customHeight="1" x14ac:dyDescent="0.2">
      <c r="A44" s="253" t="str">
        <f>OVERALL!A44</f>
        <v>EXPLAINED ACTIONS &amp; PROCESS</v>
      </c>
      <c r="B44" s="135">
        <f>IF(C44=0,"-",COUNTIF(D44:F44, "y")/C44)</f>
        <v>1</v>
      </c>
      <c r="C44" s="254">
        <f t="shared" si="0"/>
        <v>2</v>
      </c>
      <c r="D44" s="264" t="s">
        <v>118</v>
      </c>
      <c r="E44" s="264" t="s">
        <v>118</v>
      </c>
      <c r="F44" s="264" t="s">
        <v>44</v>
      </c>
    </row>
    <row r="45" spans="1:13" ht="18" customHeight="1" x14ac:dyDescent="0.2">
      <c r="A45" s="253" t="str">
        <f>OVERALL!A45</f>
        <v>WEBSITE EDUCATION</v>
      </c>
      <c r="B45" s="135">
        <f>IF(C45=0,"-",COUNTIF(D45:F45, "y")/C45)</f>
        <v>0</v>
      </c>
      <c r="C45" s="254">
        <f t="shared" si="0"/>
        <v>2</v>
      </c>
      <c r="D45" s="264" t="s">
        <v>119</v>
      </c>
      <c r="E45" s="264" t="s">
        <v>119</v>
      </c>
      <c r="F45" s="264" t="s">
        <v>44</v>
      </c>
    </row>
    <row r="46" spans="1:13" ht="18" customHeight="1" x14ac:dyDescent="0.2">
      <c r="A46" s="266"/>
      <c r="B46" s="135"/>
      <c r="C46" s="254"/>
      <c r="D46" s="264"/>
      <c r="E46" s="264"/>
      <c r="F46" s="264"/>
    </row>
    <row r="47" spans="1:13" ht="150" x14ac:dyDescent="0.2">
      <c r="A47" s="267" t="s">
        <v>79</v>
      </c>
      <c r="B47" s="301" t="s">
        <v>121</v>
      </c>
      <c r="C47" s="301"/>
      <c r="D47" s="268" t="s">
        <v>137</v>
      </c>
      <c r="E47" s="268" t="s">
        <v>138</v>
      </c>
      <c r="F47" s="268" t="s">
        <v>155</v>
      </c>
    </row>
    <row r="48" spans="1:13" ht="18" customHeight="1" x14ac:dyDescent="0.2">
      <c r="A48" s="269" t="s">
        <v>125</v>
      </c>
      <c r="D48" s="270">
        <f>IF(D$2="","",IF(D$39="n", "", SUM(D$6,D$12,D$17,D$23,D$28,D$34)))</f>
        <v>0.67083333333333328</v>
      </c>
      <c r="E48" s="270">
        <f>IF(E$2="","",IF(E$39="n", "", SUM(E$6,E$12,E$17,E$23,E$28,E$34)))</f>
        <v>0.40833333333333333</v>
      </c>
      <c r="F48" s="270">
        <f>IF(F$2="","",IF(F$39="n", "", SUM(F$6,F$12,F$17,F$23,F$28,F$34)))</f>
        <v>0</v>
      </c>
    </row>
    <row r="50" spans="1:6" ht="19" x14ac:dyDescent="0.25">
      <c r="A50" s="271" t="s">
        <v>126</v>
      </c>
      <c r="B50" s="272" t="s">
        <v>127</v>
      </c>
    </row>
    <row r="51" spans="1:6" x14ac:dyDescent="0.2">
      <c r="A51" s="181" t="s">
        <v>101</v>
      </c>
      <c r="B51" s="273">
        <v>0.3</v>
      </c>
      <c r="C51" s="181"/>
      <c r="D51" s="274">
        <f>[1]iiNET!D$4</f>
        <v>0.95833333333333337</v>
      </c>
      <c r="E51" s="274">
        <f>[1]iiNET!E$4</f>
        <v>0.8125</v>
      </c>
      <c r="F51" s="274">
        <f>[1]iiNET!F$4</f>
        <v>0.92708333333333337</v>
      </c>
    </row>
    <row r="52" spans="1:6" x14ac:dyDescent="0.2">
      <c r="A52" s="181" t="s">
        <v>102</v>
      </c>
      <c r="B52" s="273">
        <v>0.7</v>
      </c>
      <c r="C52" s="181"/>
      <c r="D52" s="275">
        <f>D4</f>
        <v>0.67083333333333328</v>
      </c>
      <c r="E52" s="275">
        <f>E4</f>
        <v>0.40833333333333333</v>
      </c>
      <c r="F52" s="275" t="str">
        <f>F4</f>
        <v>-</v>
      </c>
    </row>
    <row r="53" spans="1:6" x14ac:dyDescent="0.2">
      <c r="A53" t="s">
        <v>79</v>
      </c>
      <c r="D53" s="276"/>
      <c r="E53" s="276"/>
      <c r="F53" s="276"/>
    </row>
    <row r="54" spans="1:6" x14ac:dyDescent="0.2">
      <c r="A54" s="277" t="s">
        <v>128</v>
      </c>
      <c r="D54" s="276"/>
      <c r="E54" s="276"/>
      <c r="F54" s="276"/>
    </row>
    <row r="55" spans="1:6" x14ac:dyDescent="0.2">
      <c r="A55" s="181" t="s">
        <v>101</v>
      </c>
      <c r="B55" s="181"/>
      <c r="C55" s="181"/>
      <c r="D55" s="275">
        <f>IF(D51="-","-",D51*$B$51)</f>
        <v>0.28749999999999998</v>
      </c>
      <c r="E55" s="275">
        <f>IF(E51="-","-",E51*$B$51)</f>
        <v>0.24374999999999999</v>
      </c>
      <c r="F55" s="275">
        <f>IF(F51="-","-",F51*$B$51)</f>
        <v>0.27812500000000001</v>
      </c>
    </row>
    <row r="56" spans="1:6" x14ac:dyDescent="0.2">
      <c r="A56" s="181" t="s">
        <v>102</v>
      </c>
      <c r="B56" s="181"/>
      <c r="C56" s="181"/>
      <c r="D56" s="275">
        <f>IF(D52="-","-",D52*$B$52)</f>
        <v>0.46958333333333324</v>
      </c>
      <c r="E56" s="275">
        <f>IF(E52="-","-",E52*$B$52)</f>
        <v>0.28583333333333333</v>
      </c>
      <c r="F56" s="275" t="str">
        <f>IF(F52="-","-",F52*$B$52)</f>
        <v>-</v>
      </c>
    </row>
    <row r="57" spans="1:6" x14ac:dyDescent="0.2">
      <c r="A57" s="278" t="s">
        <v>45</v>
      </c>
      <c r="B57" s="278"/>
      <c r="C57" s="278"/>
      <c r="D57" s="279">
        <f>IF(D51="","",IF(D52="","",SUM(D55:D56)))</f>
        <v>0.75708333333333322</v>
      </c>
      <c r="E57" s="279">
        <f>IF(E51="","",IF(E52="","",SUM(E55:E56)))</f>
        <v>0.52958333333333329</v>
      </c>
      <c r="F57" s="279">
        <f>IF(F51="","",IF(F52="","",SUM(F55:F56)))</f>
        <v>0.27812500000000001</v>
      </c>
    </row>
  </sheetData>
  <mergeCells count="2">
    <mergeCell ref="A38:B38"/>
    <mergeCell ref="B47:C47"/>
  </mergeCells>
  <conditionalFormatting sqref="B4">
    <cfRule type="expression" dxfId="67" priority="2">
      <formula>LEN(TRIM(B4))=0</formula>
    </cfRule>
    <cfRule type="cellIs" dxfId="66" priority="3" operator="greaterThanOrEqual">
      <formula>0.905</formula>
    </cfRule>
    <cfRule type="cellIs" dxfId="65" priority="4" operator="between">
      <formula>0.754999</formula>
      <formula>0.905</formula>
    </cfRule>
    <cfRule type="cellIs" dxfId="64" priority="5" operator="between">
      <formula>0.604999</formula>
      <formula>0.754999</formula>
    </cfRule>
    <cfRule type="cellIs" dxfId="63" priority="6" operator="between">
      <formula>0.44999</formula>
      <formula>0.605</formula>
    </cfRule>
    <cfRule type="cellIs" dxfId="62" priority="7" operator="lessThan">
      <formula>0.45</formula>
    </cfRule>
  </conditionalFormatting>
  <conditionalFormatting sqref="B6">
    <cfRule type="containsText" dxfId="61" priority="8" operator="containsText" text="NA">
      <formula>NOT(ISERROR(SEARCH("NA",B6)))</formula>
    </cfRule>
  </conditionalFormatting>
  <conditionalFormatting sqref="B12">
    <cfRule type="containsText" dxfId="60" priority="9" operator="containsText" text="NA">
      <formula>NOT(ISERROR(SEARCH("NA",B12)))</formula>
    </cfRule>
  </conditionalFormatting>
  <conditionalFormatting sqref="B17">
    <cfRule type="containsText" dxfId="59" priority="10" operator="containsText" text="NA">
      <formula>NOT(ISERROR(SEARCH("NA",B17)))</formula>
    </cfRule>
  </conditionalFormatting>
  <conditionalFormatting sqref="B23">
    <cfRule type="containsText" dxfId="58" priority="11" operator="containsText" text="NA">
      <formula>NOT(ISERROR(SEARCH("NA",B23)))</formula>
    </cfRule>
  </conditionalFormatting>
  <conditionalFormatting sqref="B28">
    <cfRule type="containsText" dxfId="57" priority="12" operator="containsText" text="NA">
      <formula>NOT(ISERROR(SEARCH("NA",B28)))</formula>
    </cfRule>
  </conditionalFormatting>
  <conditionalFormatting sqref="D4:F4">
    <cfRule type="expression" dxfId="56" priority="13">
      <formula>LEN(TRIM(D4))=0</formula>
    </cfRule>
    <cfRule type="cellIs" dxfId="55" priority="14" operator="greaterThanOrEqual">
      <formula>0.905</formula>
    </cfRule>
    <cfRule type="cellIs" dxfId="54" priority="15" operator="between">
      <formula>0.754999</formula>
      <formula>0.905</formula>
    </cfRule>
    <cfRule type="cellIs" dxfId="53" priority="16" operator="between">
      <formula>0.604999</formula>
      <formula>0.754999</formula>
    </cfRule>
    <cfRule type="cellIs" dxfId="52" priority="17" operator="between">
      <formula>0.44999</formula>
      <formula>0.605</formula>
    </cfRule>
    <cfRule type="cellIs" dxfId="51"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topLeftCell="A47" zoomScaleNormal="100" workbookViewId="0">
      <selection activeCell="H54" sqref="H54"/>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112</v>
      </c>
      <c r="B1" s="237"/>
      <c r="C1" s="112" t="s">
        <v>113</v>
      </c>
      <c r="D1" s="238">
        <v>1</v>
      </c>
      <c r="E1" s="238">
        <v>2</v>
      </c>
      <c r="F1" s="238">
        <v>3</v>
      </c>
    </row>
    <row r="2" spans="1:8" ht="21" x14ac:dyDescent="0.2">
      <c r="A2" s="239" t="str">
        <f>OVERALL!A2</f>
        <v>INTERNET</v>
      </c>
      <c r="B2" s="240" t="s">
        <v>45</v>
      </c>
      <c r="C2" s="112">
        <f>COUNTA(D7:F7)</f>
        <v>3</v>
      </c>
      <c r="D2" s="241" t="s">
        <v>139</v>
      </c>
      <c r="E2" s="241" t="s">
        <v>140</v>
      </c>
      <c r="F2" s="241" t="s">
        <v>141</v>
      </c>
    </row>
    <row r="3" spans="1:8" ht="19" x14ac:dyDescent="0.2">
      <c r="A3" s="242" t="str">
        <f>OVERALL!G1</f>
        <v>OPTUS INTERNET</v>
      </c>
      <c r="B3" s="243">
        <f>OVERALL!G3</f>
        <v>0.7072222222222222</v>
      </c>
      <c r="C3" s="244" t="s">
        <v>116</v>
      </c>
      <c r="D3" s="245">
        <f>IF(D2="-","-",D57)</f>
        <v>0.70458333333333334</v>
      </c>
      <c r="E3" s="245">
        <f>IF(E2="-","-",E57)</f>
        <v>0.74437500000000001</v>
      </c>
      <c r="F3" s="245" t="str">
        <f>IF(F2="-","-",F57)</f>
        <v>-</v>
      </c>
    </row>
    <row r="4" spans="1:8" ht="18" customHeight="1" x14ac:dyDescent="0.2">
      <c r="A4" s="246" t="str">
        <f>OVERALL!A4</f>
        <v>QUALITY SCORE</v>
      </c>
      <c r="B4" s="121">
        <f>IF(C2=0, "-", IF(COUNTIF(D39:F39, "n")=C2, "-", IF(COUNT(D4:F4)=0, "-", AVERAGE(D4:F4))))</f>
        <v>0.69305555555555554</v>
      </c>
      <c r="C4" s="247" t="s">
        <v>79</v>
      </c>
      <c r="D4" s="121">
        <f>IF(D48&lt;0%,0%,IF(D$2="-","-",IF(D$39="n", "-", SUM(D$6,D$12,D$17,D$23,D$28,D$34))))</f>
        <v>0.73333333333333339</v>
      </c>
      <c r="E4" s="121">
        <f>IF(E48&lt;0%,0%,IF(E$2="-","-",IF(E$39="n", "-", SUM(E$6,E$12,E$17,E$23,E$28,E$34))))</f>
        <v>0.73750000000000004</v>
      </c>
      <c r="F4" s="121">
        <f>IF(F48&lt;0%,0%,IF(F$2="-","-",IF(F$39="n", "-", SUM(F$6,F$12,F$17,F$23,F$28,F$34))))</f>
        <v>0.60833333333333328</v>
      </c>
      <c r="H4" s="124" t="s">
        <v>81</v>
      </c>
    </row>
    <row r="5" spans="1:8" ht="18" customHeight="1" x14ac:dyDescent="0.25">
      <c r="A5" s="248" t="s">
        <v>117</v>
      </c>
      <c r="B5" s="247">
        <f>IF(B6="-","-",AVERAGE(D5:F5))</f>
        <v>0.69305555555555554</v>
      </c>
      <c r="C5" s="247" t="s">
        <v>79</v>
      </c>
      <c r="D5" s="249">
        <f>IF(D$2="","",IF(D$39="n", "", SUM(D$6,D$12,D$17,D$23,D$28)))</f>
        <v>0.73333333333333339</v>
      </c>
      <c r="E5" s="249">
        <f>IF(E$2="","",IF(E$39="n", "", SUM(E$6,E$12,E$17,E$23,E$28)))</f>
        <v>0.73750000000000004</v>
      </c>
      <c r="F5" s="249">
        <f>IF(F$2="","",IF(F$39="n", "", SUM(F$6,F$12,F$17,F$23,F$28)))</f>
        <v>0.60833333333333328</v>
      </c>
      <c r="H5" s="129" t="s">
        <v>84</v>
      </c>
    </row>
    <row r="6" spans="1:8" ht="18" customHeight="1" x14ac:dyDescent="0.2">
      <c r="A6" s="130" t="str">
        <f>OVERALL!A6</f>
        <v>ENGAGE</v>
      </c>
      <c r="B6" s="250">
        <f>IF(C11=0,"-",AVERAGE(B7:B10))</f>
        <v>0.58333333333333326</v>
      </c>
      <c r="C6" s="251" t="s">
        <v>48</v>
      </c>
      <c r="D6" s="252">
        <f>IF(D11=0,"-",(COUNTIF(D7:D10, "y")/D11)*OVERALL!$C$6)</f>
        <v>0.1</v>
      </c>
      <c r="E6" s="252">
        <f>IF(E11=0,"-",(COUNTIF(E7:E10, "y")/E11)*OVERALL!$C$6)</f>
        <v>0.1</v>
      </c>
      <c r="F6" s="252">
        <f>IF(F11=0,"-",(COUNTIF(F7:F10, "y")/F11)*OVERALL!$C$6)</f>
        <v>0.15000000000000002</v>
      </c>
    </row>
    <row r="7" spans="1:8" ht="18" customHeight="1" x14ac:dyDescent="0.2">
      <c r="A7" s="253" t="str">
        <f>OVERALL!A7</f>
        <v>WELCOME</v>
      </c>
      <c r="B7" s="135">
        <f>IF(C7=0,"-",COUNTIF(D7:F7,"y")/C7)</f>
        <v>1</v>
      </c>
      <c r="C7" s="254">
        <f>$C$2-COUNTIF(D7:F7, "-")</f>
        <v>3</v>
      </c>
      <c r="D7" s="255" t="s">
        <v>118</v>
      </c>
      <c r="E7" s="255" t="s">
        <v>118</v>
      </c>
      <c r="F7" s="255" t="s">
        <v>118</v>
      </c>
      <c r="H7" s="138" t="s">
        <v>85</v>
      </c>
    </row>
    <row r="8" spans="1:8" ht="18" customHeight="1" x14ac:dyDescent="0.25">
      <c r="A8" s="253" t="str">
        <f>OVERALL!A8</f>
        <v>INTENT</v>
      </c>
      <c r="B8" s="135">
        <f>IF(C8=0,"-",COUNTIF(D8:F8,"y")/C8)</f>
        <v>0.66666666666666663</v>
      </c>
      <c r="C8" s="254">
        <f>$C$2-COUNTIF(D8:F8, "-")</f>
        <v>3</v>
      </c>
      <c r="D8" s="255" t="s">
        <v>119</v>
      </c>
      <c r="E8" s="255" t="s">
        <v>118</v>
      </c>
      <c r="F8" s="255" t="s">
        <v>118</v>
      </c>
      <c r="H8" s="129" t="s">
        <v>86</v>
      </c>
    </row>
    <row r="9" spans="1:8" ht="18" customHeight="1" x14ac:dyDescent="0.2">
      <c r="A9" s="253" t="str">
        <f>OVERALL!A9</f>
        <v>NAME</v>
      </c>
      <c r="B9" s="135">
        <f>IF(C9=0,"-",COUNTIF(D9:F9,"y")/C9)</f>
        <v>0.33333333333333331</v>
      </c>
      <c r="C9" s="254">
        <f>$C$2-COUNTIF(D9:F9, "-")</f>
        <v>3</v>
      </c>
      <c r="D9" s="255" t="s">
        <v>119</v>
      </c>
      <c r="E9" s="255" t="s">
        <v>119</v>
      </c>
      <c r="F9" s="255" t="s">
        <v>118</v>
      </c>
      <c r="H9" t="s">
        <v>79</v>
      </c>
    </row>
    <row r="10" spans="1:8" ht="18" customHeight="1" x14ac:dyDescent="0.2">
      <c r="A10" s="253" t="str">
        <f>OVERALL!A10</f>
        <v>BRIDGE</v>
      </c>
      <c r="B10" s="135">
        <f>IF(C10=0,"-",COUNTIF(D10:F10,"y")/C10)</f>
        <v>0.33333333333333331</v>
      </c>
      <c r="C10" s="254">
        <f>$C$2-COUNTIF(D10:F10, "-")</f>
        <v>3</v>
      </c>
      <c r="D10" s="255" t="s">
        <v>118</v>
      </c>
      <c r="E10" s="285" t="s">
        <v>119</v>
      </c>
      <c r="F10" s="285" t="s">
        <v>119</v>
      </c>
      <c r="H10" s="140" t="s">
        <v>87</v>
      </c>
    </row>
    <row r="11" spans="1:8" ht="18" customHeight="1" x14ac:dyDescent="0.25">
      <c r="A11" s="141"/>
      <c r="C11" s="256">
        <f>AVERAGE(C7:C10)</f>
        <v>3</v>
      </c>
      <c r="D11" s="257">
        <f>COUNTA(D7:D10)-COUNTIF(D7:D10, "-")</f>
        <v>4</v>
      </c>
      <c r="E11" s="257">
        <f>COUNTA(E7:E10)-COUNTIF(E7:E10, "-")</f>
        <v>4</v>
      </c>
      <c r="F11" s="257">
        <f>COUNTA(F7:F10)-COUNTIF(F7:F10, "-")</f>
        <v>4</v>
      </c>
      <c r="H11" s="145" t="s">
        <v>88</v>
      </c>
    </row>
    <row r="12" spans="1:8" ht="18" customHeight="1" x14ac:dyDescent="0.2">
      <c r="A12" s="130" t="str">
        <f>OVERALL!A12</f>
        <v>DISCOVER</v>
      </c>
      <c r="B12" s="250">
        <f>IF(C16=0,"-",AVERAGE(B13:B15))</f>
        <v>0.77777777777777768</v>
      </c>
      <c r="C12" s="132" t="s">
        <v>79</v>
      </c>
      <c r="D12" s="252">
        <f>IF(D16=0,"-",(COUNTIF(D13:D15, "y")/D16)*OVERALL!$C$12)</f>
        <v>0.13333333333333333</v>
      </c>
      <c r="E12" s="252">
        <f>IF(E16=0,"-",(COUNTIF(E13:E15, "y")/E16)*OVERALL!$C$12)</f>
        <v>0.2</v>
      </c>
      <c r="F12" s="252">
        <f>IF(F16=0,"-",(COUNTIF(F13:F15, "y")/F16)*OVERALL!$C$12)</f>
        <v>0.13333333333333333</v>
      </c>
      <c r="H12" t="s">
        <v>79</v>
      </c>
    </row>
    <row r="13" spans="1:8" ht="18" customHeight="1" x14ac:dyDescent="0.2">
      <c r="A13" s="253" t="str">
        <f>OVERALL!A13</f>
        <v>CONVERSE</v>
      </c>
      <c r="B13" s="135">
        <f>IF(C13=0,"-",COUNTIF(D13:F13,"y")/C13)</f>
        <v>0.33333333333333331</v>
      </c>
      <c r="C13" s="254">
        <f>$C$2-COUNTIF(D13:F13, "-")</f>
        <v>3</v>
      </c>
      <c r="D13" s="255" t="s">
        <v>119</v>
      </c>
      <c r="E13" s="286" t="s">
        <v>118</v>
      </c>
      <c r="F13" s="255" t="s">
        <v>119</v>
      </c>
      <c r="H13" s="147" t="s">
        <v>89</v>
      </c>
    </row>
    <row r="14" spans="1:8" ht="18" customHeight="1" x14ac:dyDescent="0.25">
      <c r="A14" s="253" t="str">
        <f>OVERALL!A14</f>
        <v>LISTEN</v>
      </c>
      <c r="B14" s="135">
        <f>IF(C14=0,"-",COUNTIF(D14:F14,"y")/C14)</f>
        <v>1</v>
      </c>
      <c r="C14" s="254">
        <f>$C$2-COUNTIF(D14:F14, "-")</f>
        <v>3</v>
      </c>
      <c r="D14" s="255" t="s">
        <v>118</v>
      </c>
      <c r="E14" s="255" t="s">
        <v>118</v>
      </c>
      <c r="F14" s="255" t="s">
        <v>118</v>
      </c>
      <c r="H14" s="148" t="s">
        <v>90</v>
      </c>
    </row>
    <row r="15" spans="1:8" ht="18" customHeight="1" x14ac:dyDescent="0.2">
      <c r="A15" s="253" t="str">
        <f>OVERALL!A15</f>
        <v>CONFIRM</v>
      </c>
      <c r="B15" s="135">
        <f>IF(C15=0,"-",COUNTIF(D15:F15,"y")/C15)</f>
        <v>1</v>
      </c>
      <c r="C15" s="254">
        <f>$C$2-COUNTIF(D15:F15, "-")</f>
        <v>3</v>
      </c>
      <c r="D15" s="255" t="s">
        <v>118</v>
      </c>
      <c r="E15" s="255" t="s">
        <v>118</v>
      </c>
      <c r="F15" s="255" t="s">
        <v>118</v>
      </c>
      <c r="G15" t="s">
        <v>79</v>
      </c>
    </row>
    <row r="16" spans="1:8" ht="18" customHeight="1" x14ac:dyDescent="0.2">
      <c r="A16" s="141"/>
      <c r="C16" s="256">
        <f>AVERAGE(C13:C15)</f>
        <v>3</v>
      </c>
      <c r="D16" s="257">
        <f>COUNTA(D13:D15)-COUNTIF(D13:D15, "-")</f>
        <v>3</v>
      </c>
      <c r="E16" s="257">
        <f>COUNTA(E13:E15)-COUNTIF(E13:E15, "-")</f>
        <v>3</v>
      </c>
      <c r="F16" s="257">
        <f>COUNTA(F13:F15)-COUNTIF(F13:F15, "-")</f>
        <v>3</v>
      </c>
      <c r="H16" s="149" t="s">
        <v>91</v>
      </c>
    </row>
    <row r="17" spans="1:11" ht="18" customHeight="1" x14ac:dyDescent="0.25">
      <c r="A17" s="130" t="str">
        <f>OVERALL!A17</f>
        <v>EDUCATE</v>
      </c>
      <c r="B17" s="250">
        <f>IF(C22=0,"-",AVERAGE(B18:B21))</f>
        <v>0.70833333333333326</v>
      </c>
      <c r="C17" s="132" t="s">
        <v>79</v>
      </c>
      <c r="D17" s="258">
        <f>IF(D22=0,"-",(COUNTIF(D18:D21, "y")/D22)*OVERALL!$C$17)</f>
        <v>0.25</v>
      </c>
      <c r="E17" s="258">
        <f>IF(E22=0,"-",(COUNTIF(E18:E21, "y")/E22)*OVERALL!$C$17)</f>
        <v>0.1875</v>
      </c>
      <c r="F17" s="258">
        <f>IF(F22=0,"-",(COUNTIF(F18:F21, "y")/F22)*OVERALL!$C$17)</f>
        <v>0.125</v>
      </c>
      <c r="H17" s="148" t="s">
        <v>92</v>
      </c>
    </row>
    <row r="18" spans="1:11" ht="18" customHeight="1" x14ac:dyDescent="0.2">
      <c r="A18" s="253" t="str">
        <f>OVERALL!A18</f>
        <v>INFORM</v>
      </c>
      <c r="B18" s="135">
        <f>IF(C18=0,"-",COUNTIF(D18:F18,"y")/C18)</f>
        <v>0.66666666666666663</v>
      </c>
      <c r="C18" s="254">
        <f>$C$2-COUNTIF(D18:F18, "-")</f>
        <v>3</v>
      </c>
      <c r="D18" s="255" t="s">
        <v>118</v>
      </c>
      <c r="E18" s="255" t="s">
        <v>118</v>
      </c>
      <c r="F18" s="285" t="s">
        <v>119</v>
      </c>
    </row>
    <row r="19" spans="1:11" ht="18" customHeight="1" x14ac:dyDescent="0.2">
      <c r="A19" s="253" t="str">
        <f>OVERALL!A19</f>
        <v>CHECK</v>
      </c>
      <c r="B19" s="135">
        <f>IF(C19=0,"-",COUNTIF(D19:F19,"y")/C19)</f>
        <v>0.66666666666666663</v>
      </c>
      <c r="C19" s="254">
        <f>$C$2-COUNTIF(D19:F19, "-")</f>
        <v>3</v>
      </c>
      <c r="D19" s="255" t="s">
        <v>118</v>
      </c>
      <c r="E19" s="255" t="s">
        <v>119</v>
      </c>
      <c r="F19" s="255" t="s">
        <v>118</v>
      </c>
    </row>
    <row r="20" spans="1:11" ht="18" customHeight="1" x14ac:dyDescent="0.2">
      <c r="A20" s="253" t="str">
        <f>OVERALL!A20</f>
        <v>SEEK</v>
      </c>
      <c r="B20" s="135">
        <f>IF(C20=0,"-",COUNTIF(D20:F20,"y")/C20)</f>
        <v>0.5</v>
      </c>
      <c r="C20" s="254">
        <f>$C$2-COUNTIF(D20:F20, "-")</f>
        <v>2</v>
      </c>
      <c r="D20" s="255" t="s">
        <v>44</v>
      </c>
      <c r="E20" s="255" t="s">
        <v>118</v>
      </c>
      <c r="F20" s="255" t="s">
        <v>119</v>
      </c>
      <c r="H20" t="s">
        <v>79</v>
      </c>
    </row>
    <row r="21" spans="1:11" ht="18" customHeight="1" x14ac:dyDescent="0.2">
      <c r="A21" s="253" t="str">
        <f>OVERALL!A21</f>
        <v>CONFIDENCE</v>
      </c>
      <c r="B21" s="135">
        <f>IF(C21=0,"-",COUNTIF(D21:F21,"y")/C21)</f>
        <v>1</v>
      </c>
      <c r="C21" s="254">
        <f>$C$2-COUNTIF(D21:F21, "-")</f>
        <v>3</v>
      </c>
      <c r="D21" s="255" t="s">
        <v>118</v>
      </c>
      <c r="E21" s="255" t="s">
        <v>118</v>
      </c>
      <c r="F21" s="255" t="s">
        <v>118</v>
      </c>
    </row>
    <row r="22" spans="1:11" ht="18" customHeight="1" x14ac:dyDescent="0.2">
      <c r="A22" s="141"/>
      <c r="C22" s="256">
        <f>AVERAGE(C18:C21)</f>
        <v>2.75</v>
      </c>
      <c r="D22" s="257">
        <f>COUNTA(D18:D21)-COUNTIF(D18:D21, "-")</f>
        <v>3</v>
      </c>
      <c r="E22" s="257">
        <f>COUNTA(E18:E21)-COUNTIF(E18:E21, "-")</f>
        <v>4</v>
      </c>
      <c r="F22" s="257">
        <f>COUNTA(F18:F21)-COUNTIF(F18:F21, "-")</f>
        <v>4</v>
      </c>
    </row>
    <row r="23" spans="1:11" ht="18" customHeight="1" x14ac:dyDescent="0.2">
      <c r="A23" s="130" t="str">
        <f>OVERALL!A23</f>
        <v>CLOSE</v>
      </c>
      <c r="B23" s="250">
        <f>IF(C27=0,"-",AVERAGE(B24:B26))</f>
        <v>0.77777777777777768</v>
      </c>
      <c r="C23" s="132" t="s">
        <v>79</v>
      </c>
      <c r="D23" s="258">
        <f>IF(D27=0,"-",(COUNTIF(D24:D26, "y")/D27)*OVERALL!$C$23)</f>
        <v>9.9999999999999992E-2</v>
      </c>
      <c r="E23" s="258">
        <f>IF(E27=0,"-",(COUNTIF(E24:E26, "y")/E27)*OVERALL!$C$23)</f>
        <v>0.15</v>
      </c>
      <c r="F23" s="258">
        <f>IF(F27=0,"-",(COUNTIF(F24:F26, "y")/F27)*OVERALL!$C$23)</f>
        <v>9.9999999999999992E-2</v>
      </c>
    </row>
    <row r="24" spans="1:11" ht="18" customHeight="1" x14ac:dyDescent="0.2">
      <c r="A24" s="253" t="str">
        <f>OVERALL!A24</f>
        <v>QUESTIONS</v>
      </c>
      <c r="B24" s="135">
        <f>IF(C24=0,"-",COUNTIF(D24:F24,"y")/C24)</f>
        <v>0.33333333333333331</v>
      </c>
      <c r="C24" s="254">
        <f>$C$2-COUNTIF(D24:F24, "-")</f>
        <v>3</v>
      </c>
      <c r="D24" s="255" t="s">
        <v>119</v>
      </c>
      <c r="E24" s="255" t="s">
        <v>118</v>
      </c>
      <c r="F24" s="255" t="s">
        <v>119</v>
      </c>
    </row>
    <row r="25" spans="1:11" ht="18" customHeight="1" x14ac:dyDescent="0.2">
      <c r="A25" s="253" t="str">
        <f>OVERALL!A25</f>
        <v>GRATITUDE</v>
      </c>
      <c r="B25" s="135">
        <f>IF(C25=0,"-",COUNTIF(D25:F25,"y")/C25)</f>
        <v>1</v>
      </c>
      <c r="C25" s="254">
        <f>$C$2-COUNTIF(D25:F25, "-")</f>
        <v>3</v>
      </c>
      <c r="D25" s="255" t="s">
        <v>118</v>
      </c>
      <c r="E25" s="255" t="s">
        <v>118</v>
      </c>
      <c r="F25" s="255" t="s">
        <v>118</v>
      </c>
    </row>
    <row r="26" spans="1:11" ht="18" customHeight="1" x14ac:dyDescent="0.2">
      <c r="A26" s="253" t="str">
        <f>OVERALL!A26</f>
        <v>THANKS</v>
      </c>
      <c r="B26" s="135">
        <f>IF(C26=0,"-",COUNTIF(D26:F26,"y")/C26)</f>
        <v>1</v>
      </c>
      <c r="C26" s="254">
        <f>$C$2-COUNTIF(D26:F26, "-")</f>
        <v>3</v>
      </c>
      <c r="D26" s="255" t="s">
        <v>118</v>
      </c>
      <c r="E26" s="255" t="s">
        <v>118</v>
      </c>
      <c r="F26" s="255" t="s">
        <v>118</v>
      </c>
    </row>
    <row r="27" spans="1:11" ht="18" customHeight="1" x14ac:dyDescent="0.2">
      <c r="A27" s="141"/>
      <c r="C27" s="256">
        <f>AVERAGE(C24:C26)</f>
        <v>3</v>
      </c>
      <c r="D27" s="257">
        <f>COUNTA(D24:D26)-COUNTIF(D24:D26, "-")</f>
        <v>3</v>
      </c>
      <c r="E27" s="257">
        <f>COUNTA(E24:E26)-COUNTIF(E24:E26, "-")</f>
        <v>3</v>
      </c>
      <c r="F27" s="257">
        <f>COUNTA(F24:F26)-COUNTIF(F24:F26, "-")</f>
        <v>3</v>
      </c>
    </row>
    <row r="28" spans="1:11" ht="18" customHeight="1" x14ac:dyDescent="0.2">
      <c r="A28" s="130" t="str">
        <f>OVERALL!A28</f>
        <v>IMPACT</v>
      </c>
      <c r="B28" s="250">
        <f>IF(C33=0,"-",AVERAGE(B29:B32))</f>
        <v>0.58333333333333326</v>
      </c>
      <c r="C28" s="132" t="s">
        <v>79</v>
      </c>
      <c r="D28" s="258">
        <f>IF(D33=0,"-",(COUNTIF(D29:D32, "y")/D33)*OVERALL!$C$28)</f>
        <v>0.15000000000000002</v>
      </c>
      <c r="E28" s="258">
        <f>IF(E33=0,"-",(COUNTIF(E29:E32, "y")/E33)*OVERALL!$C$28)</f>
        <v>0.1</v>
      </c>
      <c r="F28" s="258">
        <f>IF(F33=0,"-",(COUNTIF(F29:F32, "y")/F33)*OVERALL!$C$28)</f>
        <v>0.1</v>
      </c>
    </row>
    <row r="29" spans="1:11" ht="18" customHeight="1" x14ac:dyDescent="0.2">
      <c r="A29" s="253" t="str">
        <f>OVERALL!A29</f>
        <v>VIBRANCY</v>
      </c>
      <c r="B29" s="135">
        <f>IF(C29=0,"-",COUNTIF(D29:F29,"y")/C29)</f>
        <v>0.66666666666666663</v>
      </c>
      <c r="C29" s="254">
        <f>$C$2-COUNTIF(D29:F29, "-")</f>
        <v>3</v>
      </c>
      <c r="D29" s="255" t="s">
        <v>119</v>
      </c>
      <c r="E29" s="255" t="s">
        <v>118</v>
      </c>
      <c r="F29" s="255" t="s">
        <v>118</v>
      </c>
    </row>
    <row r="30" spans="1:11" ht="18" customHeight="1" x14ac:dyDescent="0.2">
      <c r="A30" s="253" t="str">
        <f>OVERALL!A30</f>
        <v>EMPATHY</v>
      </c>
      <c r="B30" s="135">
        <f>IF(C30=0,"-",COUNTIF(D30:F30,"y")/C30)</f>
        <v>0.33333333333333331</v>
      </c>
      <c r="C30" s="254">
        <f>$C$2-COUNTIF(D30:F30, "-")</f>
        <v>3</v>
      </c>
      <c r="D30" s="255" t="s">
        <v>118</v>
      </c>
      <c r="E30" s="255" t="s">
        <v>119</v>
      </c>
      <c r="F30" s="285" t="s">
        <v>119</v>
      </c>
    </row>
    <row r="31" spans="1:11" ht="18" customHeight="1" x14ac:dyDescent="0.2">
      <c r="A31" s="253" t="str">
        <f>OVERALL!A31</f>
        <v>CONTROL</v>
      </c>
      <c r="B31" s="135">
        <f>IF(C31=0,"-",COUNTIF(D31:F31,"y")/C31)</f>
        <v>0.66666666666666663</v>
      </c>
      <c r="C31" s="254">
        <f>$C$2-COUNTIF(D31:F31, "-")</f>
        <v>3</v>
      </c>
      <c r="D31" s="255" t="s">
        <v>118</v>
      </c>
      <c r="E31" s="285" t="s">
        <v>119</v>
      </c>
      <c r="F31" s="255" t="s">
        <v>118</v>
      </c>
    </row>
    <row r="32" spans="1:11" ht="18" customHeight="1" x14ac:dyDescent="0.2">
      <c r="A32" s="253" t="str">
        <f>OVERALL!A32</f>
        <v>CLARITY</v>
      </c>
      <c r="B32" s="135">
        <f>IF(C32=0,"-",COUNTIF(D32:F32,"y")/C32)</f>
        <v>0.66666666666666663</v>
      </c>
      <c r="C32" s="254">
        <f>$C$2-COUNTIF(D32:F32, "-")</f>
        <v>3</v>
      </c>
      <c r="D32" s="255" t="s">
        <v>118</v>
      </c>
      <c r="E32" s="255" t="s">
        <v>118</v>
      </c>
      <c r="F32" s="255" t="s">
        <v>119</v>
      </c>
      <c r="K32" t="s">
        <v>79</v>
      </c>
    </row>
    <row r="33" spans="1:13" ht="18" customHeight="1" x14ac:dyDescent="0.2">
      <c r="A33" s="156"/>
      <c r="B33" s="157"/>
      <c r="C33" s="256">
        <f>AVERAGE(C29:C32)</f>
        <v>3</v>
      </c>
      <c r="D33" s="257">
        <f>COUNTA(D29:D32)-COUNTIF(D29:D32, "-")</f>
        <v>4</v>
      </c>
      <c r="E33" s="257">
        <f>COUNTA(E29:E32)-COUNTIF(E29:E32, "-")</f>
        <v>4</v>
      </c>
      <c r="F33" s="257">
        <f>COUNTA(F29:F32)-COUNTIF(F29:F32, "-")</f>
        <v>4</v>
      </c>
    </row>
    <row r="34" spans="1:13" ht="18" customHeight="1" x14ac:dyDescent="0.2">
      <c r="A34" s="259" t="str">
        <f>OVERALL!A34</f>
        <v>% OF CALLS WITH DEDUCTIONS</v>
      </c>
      <c r="B34" s="260">
        <f>IF(C37=0,"-",SUM(D37:F37)/C37)</f>
        <v>0</v>
      </c>
      <c r="C34" s="132" t="s">
        <v>79</v>
      </c>
      <c r="D34" s="261" t="str">
        <f>IF(D37=0,"-",IF(D37="","-",IF(D35="y",$H$35,IF(D36="y",$H$36,0%))))</f>
        <v>-</v>
      </c>
      <c r="E34" s="261" t="str">
        <f>IF(E37=0,"-",IF(E37="","-",IF(E35="y",$H$35,IF(E36="y",$H$36,0%))))</f>
        <v>-</v>
      </c>
      <c r="F34" s="261" t="str">
        <f>IF(F37=0,"-",IF(F37="","-",IF(F35="y",$H$35,IF(F36="y",$H$36,0%))))</f>
        <v>-</v>
      </c>
      <c r="H34" s="261" t="s">
        <v>120</v>
      </c>
    </row>
    <row r="35" spans="1:13" ht="18" customHeight="1" x14ac:dyDescent="0.2">
      <c r="A35" s="163" t="str">
        <f>OVERALL!A35</f>
        <v>AUDIO ISSUE (MAJOR IMPACT)</v>
      </c>
      <c r="B35" s="135">
        <f>IF(C35=0,"-",COUNTIF(D35:F35,"y")/C35)</f>
        <v>0</v>
      </c>
      <c r="C35" s="254">
        <f>$C$2-COUNTIF(D35:F35, "-")</f>
        <v>3</v>
      </c>
      <c r="D35" s="255" t="s">
        <v>119</v>
      </c>
      <c r="E35" s="255" t="s">
        <v>119</v>
      </c>
      <c r="F35" s="255" t="s">
        <v>119</v>
      </c>
      <c r="H35" s="255">
        <v>-0.3</v>
      </c>
      <c r="J35" s="255"/>
      <c r="K35" s="255"/>
      <c r="L35" s="255"/>
    </row>
    <row r="36" spans="1:13" ht="18" customHeight="1" x14ac:dyDescent="0.2">
      <c r="A36" s="163" t="str">
        <f>OVERALL!A36</f>
        <v>AUDIO ISSUE (DISTRACTION)</v>
      </c>
      <c r="B36" s="135">
        <f>IF(C36=0,"-",COUNTIF(D36:F36,"y")/C36)</f>
        <v>0</v>
      </c>
      <c r="C36" s="254">
        <f>$C$2-COUNTIF(D36:F36, "-")</f>
        <v>3</v>
      </c>
      <c r="D36" s="255" t="s">
        <v>119</v>
      </c>
      <c r="E36" s="255" t="s">
        <v>119</v>
      </c>
      <c r="F36" s="255" t="s">
        <v>119</v>
      </c>
      <c r="H36" s="255">
        <v>-0.1</v>
      </c>
      <c r="J36" s="255"/>
      <c r="K36" s="255"/>
      <c r="L36" s="255"/>
    </row>
    <row r="37" spans="1:13" ht="18" customHeight="1" x14ac:dyDescent="0.2">
      <c r="A37" s="156"/>
      <c r="B37" s="157"/>
      <c r="C37" s="256">
        <f>C35</f>
        <v>3</v>
      </c>
      <c r="D37" s="257">
        <f>IF(D35="NA","",COUNTIF(D35:D36, "y"))</f>
        <v>0</v>
      </c>
      <c r="E37" s="257">
        <f>IF(E35="NA","",COUNTIF(E35:E36, "y"))</f>
        <v>0</v>
      </c>
      <c r="F37" s="257">
        <f>IF(F35="NA","",COUNTIF(F35:F36, "y"))</f>
        <v>0</v>
      </c>
    </row>
    <row r="38" spans="1:13" ht="18" customHeight="1" x14ac:dyDescent="0.2">
      <c r="A38" s="300" t="str">
        <f>OVERALL!A38</f>
        <v>ADDITIONAL INSIGHT</v>
      </c>
      <c r="B38" s="300"/>
      <c r="C38" s="169" t="s">
        <v>79</v>
      </c>
      <c r="D38" s="262"/>
      <c r="E38" s="262"/>
      <c r="F38" s="262"/>
    </row>
    <row r="39" spans="1:13" ht="18" customHeight="1" x14ac:dyDescent="0.2">
      <c r="A39" s="253" t="str">
        <f>OVERALL!A39</f>
        <v>CALL ANSWERED-QUALITY</v>
      </c>
      <c r="B39" s="135">
        <f>IF(C39=0,"-",COUNTIF(D39:F39, "y")/C39)</f>
        <v>1</v>
      </c>
      <c r="C39" s="254">
        <f t="shared" ref="C39:C45" si="0">$C$2-COUNTIF(D39:F39, "-")</f>
        <v>3</v>
      </c>
      <c r="D39" s="255" t="s">
        <v>118</v>
      </c>
      <c r="E39" s="255" t="s">
        <v>118</v>
      </c>
      <c r="F39" s="255" t="s">
        <v>118</v>
      </c>
    </row>
    <row r="40" spans="1:13" ht="18" customHeight="1" x14ac:dyDescent="0.2">
      <c r="A40" s="253" t="str">
        <f>OVERALL!A40</f>
        <v>TALK TIME</v>
      </c>
      <c r="B40" s="263">
        <f>IF(C40=0,"-",AVERAGE(D40:F40))</f>
        <v>5.2507716049382709E-3</v>
      </c>
      <c r="C40" s="254">
        <f t="shared" si="0"/>
        <v>3</v>
      </c>
      <c r="D40" s="263">
        <v>4.8611111111111103E-3</v>
      </c>
      <c r="E40" s="263">
        <v>3.2986111111111098E-3</v>
      </c>
      <c r="F40" s="263">
        <v>7.5925925925925926E-3</v>
      </c>
      <c r="G40" s="176"/>
      <c r="H40" s="233"/>
      <c r="I40" s="233"/>
      <c r="J40" s="233"/>
      <c r="K40" s="233"/>
      <c r="L40" s="233"/>
      <c r="M40" s="233"/>
    </row>
    <row r="41" spans="1:13" ht="18" customHeight="1" x14ac:dyDescent="0.2">
      <c r="A41" s="253" t="str">
        <f>OVERALL!A41</f>
        <v>ASSESSOR RATING (0-10)</v>
      </c>
      <c r="B41" s="177">
        <f>IF(C41=0,"-",SUM(D41:F41)/C41)</f>
        <v>7.333333333333333</v>
      </c>
      <c r="C41" s="254">
        <f t="shared" si="0"/>
        <v>3</v>
      </c>
      <c r="D41" s="280">
        <v>7</v>
      </c>
      <c r="E41" s="281">
        <v>8</v>
      </c>
      <c r="F41" s="264">
        <v>7</v>
      </c>
    </row>
    <row r="42" spans="1:13" ht="18" customHeight="1" x14ac:dyDescent="0.2">
      <c r="A42" s="253" t="str">
        <f>OVERALL!A42</f>
        <v>EXPLAINED KEY FEATURES</v>
      </c>
      <c r="B42" s="135">
        <f>IF(C42=0,"-",COUNTIF(D42:F42, "y")/C42)</f>
        <v>1</v>
      </c>
      <c r="C42" s="254">
        <f t="shared" si="0"/>
        <v>2</v>
      </c>
      <c r="D42" s="282" t="s">
        <v>44</v>
      </c>
      <c r="E42" s="282" t="s">
        <v>118</v>
      </c>
      <c r="F42" s="264" t="s">
        <v>118</v>
      </c>
      <c r="G42" s="265"/>
      <c r="H42" t="s">
        <v>79</v>
      </c>
    </row>
    <row r="43" spans="1:13" ht="18" customHeight="1" x14ac:dyDescent="0.2">
      <c r="A43" s="253" t="str">
        <f>OVERALL!A43</f>
        <v>REVEALED PRICING</v>
      </c>
      <c r="B43" s="135">
        <f>IF(C43=0,"-",COUNTIF(D43:F43, "y")/C43)</f>
        <v>1</v>
      </c>
      <c r="C43" s="254">
        <f t="shared" si="0"/>
        <v>2</v>
      </c>
      <c r="D43" s="282" t="s">
        <v>44</v>
      </c>
      <c r="E43" s="282" t="s">
        <v>118</v>
      </c>
      <c r="F43" s="264" t="s">
        <v>118</v>
      </c>
    </row>
    <row r="44" spans="1:13" ht="18" customHeight="1" x14ac:dyDescent="0.2">
      <c r="A44" s="253" t="str">
        <f>OVERALL!A44</f>
        <v>EXPLAINED ACTIONS &amp; PROCESS</v>
      </c>
      <c r="B44" s="135">
        <f>IF(C44=0,"-",COUNTIF(D44:F44, "y")/C44)</f>
        <v>1</v>
      </c>
      <c r="C44" s="254">
        <f t="shared" si="0"/>
        <v>2</v>
      </c>
      <c r="D44" s="282" t="s">
        <v>44</v>
      </c>
      <c r="E44" s="282" t="s">
        <v>118</v>
      </c>
      <c r="F44" s="264" t="s">
        <v>118</v>
      </c>
    </row>
    <row r="45" spans="1:13" ht="18" customHeight="1" x14ac:dyDescent="0.2">
      <c r="A45" s="253" t="str">
        <f>OVERALL!A45</f>
        <v>WEBSITE EDUCATION</v>
      </c>
      <c r="B45" s="135">
        <f>IF(C45=0,"-",COUNTIF(D45:F45, "y")/C45)</f>
        <v>0.33333333333333331</v>
      </c>
      <c r="C45" s="254">
        <f t="shared" si="0"/>
        <v>3</v>
      </c>
      <c r="D45" s="282" t="s">
        <v>119</v>
      </c>
      <c r="E45" s="282" t="s">
        <v>119</v>
      </c>
      <c r="F45" s="264" t="s">
        <v>118</v>
      </c>
    </row>
    <row r="46" spans="1:13" ht="18" customHeight="1" x14ac:dyDescent="0.2">
      <c r="A46" s="266"/>
      <c r="B46" s="135"/>
      <c r="C46" s="254"/>
      <c r="D46" s="264"/>
      <c r="E46" s="264"/>
      <c r="F46" s="264"/>
    </row>
    <row r="47" spans="1:13" ht="285" x14ac:dyDescent="0.2">
      <c r="A47" s="267" t="s">
        <v>79</v>
      </c>
      <c r="B47" s="301" t="s">
        <v>121</v>
      </c>
      <c r="C47" s="301"/>
      <c r="D47" s="268" t="s">
        <v>142</v>
      </c>
      <c r="E47" s="268" t="s">
        <v>156</v>
      </c>
      <c r="F47" s="268" t="s">
        <v>157</v>
      </c>
    </row>
    <row r="48" spans="1:13" ht="18" customHeight="1" x14ac:dyDescent="0.2">
      <c r="A48" s="269" t="s">
        <v>125</v>
      </c>
      <c r="D48" s="270">
        <f>IF(D$2="","",IF(D$39="n", "", SUM(D$6,D$12,D$17,D$23,D$28,D$34)))</f>
        <v>0.73333333333333339</v>
      </c>
      <c r="E48" s="270">
        <f>IF(E$2="","",IF(E$39="n", "", SUM(E$6,E$12,E$17,E$23,E$28,E$34)))</f>
        <v>0.73750000000000004</v>
      </c>
      <c r="F48" s="270">
        <f>IF(F$2="","",IF(F$39="n", "", SUM(F$6,F$12,F$17,F$23,F$28,F$34)))</f>
        <v>0.60833333333333328</v>
      </c>
    </row>
    <row r="50" spans="1:6" ht="19" x14ac:dyDescent="0.25">
      <c r="A50" s="271" t="s">
        <v>126</v>
      </c>
      <c r="B50" s="272" t="s">
        <v>127</v>
      </c>
    </row>
    <row r="51" spans="1:6" x14ac:dyDescent="0.2">
      <c r="A51" s="181" t="s">
        <v>101</v>
      </c>
      <c r="B51" s="273">
        <v>0.3</v>
      </c>
      <c r="C51" s="181"/>
      <c r="D51" s="274">
        <f>[1]OPTUS!D$4</f>
        <v>0.63750000000000007</v>
      </c>
      <c r="E51" s="274">
        <f>[1]OPTUS!E$4</f>
        <v>0.76041666666666663</v>
      </c>
      <c r="F51" s="274">
        <f>[1]OPTUS!F$4</f>
        <v>0.82291666666666663</v>
      </c>
    </row>
    <row r="52" spans="1:6" x14ac:dyDescent="0.2">
      <c r="A52" s="181" t="s">
        <v>102</v>
      </c>
      <c r="B52" s="273">
        <v>0.7</v>
      </c>
      <c r="C52" s="181"/>
      <c r="D52" s="275">
        <f>D4</f>
        <v>0.73333333333333339</v>
      </c>
      <c r="E52" s="275">
        <f>E4</f>
        <v>0.73750000000000004</v>
      </c>
      <c r="F52" s="275">
        <f>F4</f>
        <v>0.60833333333333328</v>
      </c>
    </row>
    <row r="53" spans="1:6" x14ac:dyDescent="0.2">
      <c r="A53" t="s">
        <v>79</v>
      </c>
      <c r="D53" s="276"/>
      <c r="E53" s="276"/>
      <c r="F53" s="276"/>
    </row>
    <row r="54" spans="1:6" x14ac:dyDescent="0.2">
      <c r="A54" s="277" t="s">
        <v>128</v>
      </c>
      <c r="D54" s="276"/>
      <c r="E54" s="276"/>
      <c r="F54" s="276"/>
    </row>
    <row r="55" spans="1:6" x14ac:dyDescent="0.2">
      <c r="A55" s="181" t="s">
        <v>101</v>
      </c>
      <c r="B55" s="181"/>
      <c r="C55" s="181"/>
      <c r="D55" s="275">
        <f>IF(D51="-","-",D51*$B$51)</f>
        <v>0.19125</v>
      </c>
      <c r="E55" s="275">
        <f>IF(E51="-","-",E51*$B$51)</f>
        <v>0.22812499999999997</v>
      </c>
      <c r="F55" s="275">
        <f>IF(F51="-","-",F51*$B$51)</f>
        <v>0.24687499999999998</v>
      </c>
    </row>
    <row r="56" spans="1:6" x14ac:dyDescent="0.2">
      <c r="A56" s="181" t="s">
        <v>102</v>
      </c>
      <c r="B56" s="181"/>
      <c r="C56" s="181"/>
      <c r="D56" s="275">
        <f>IF(D52="-","-",D52*$B$52)</f>
        <v>0.51333333333333331</v>
      </c>
      <c r="E56" s="275">
        <f>IF(E52="-","-",E52*$B$52)</f>
        <v>0.51624999999999999</v>
      </c>
      <c r="F56" s="275">
        <f>IF(F52="-","-",F52*$B$52)</f>
        <v>0.42583333333333329</v>
      </c>
    </row>
    <row r="57" spans="1:6" x14ac:dyDescent="0.2">
      <c r="A57" s="278" t="s">
        <v>45</v>
      </c>
      <c r="B57" s="278"/>
      <c r="C57" s="278"/>
      <c r="D57" s="279">
        <f>IF(D51="","",IF(D52="","",SUM(D55:D56)))</f>
        <v>0.70458333333333334</v>
      </c>
      <c r="E57" s="279">
        <f>IF(E51="","",IF(E52="","",SUM(E55:E56)))</f>
        <v>0.74437500000000001</v>
      </c>
      <c r="F57" s="279" t="s">
        <v>44</v>
      </c>
    </row>
  </sheetData>
  <mergeCells count="2">
    <mergeCell ref="A38:B38"/>
    <mergeCell ref="B47:C47"/>
  </mergeCells>
  <conditionalFormatting sqref="B4">
    <cfRule type="expression" dxfId="50" priority="2">
      <formula>LEN(TRIM(B4))=0</formula>
    </cfRule>
    <cfRule type="cellIs" dxfId="49" priority="3" operator="greaterThanOrEqual">
      <formula>0.905</formula>
    </cfRule>
    <cfRule type="cellIs" dxfId="48" priority="4" operator="between">
      <formula>0.754999</formula>
      <formula>0.905</formula>
    </cfRule>
    <cfRule type="cellIs" dxfId="47" priority="5" operator="between">
      <formula>0.604999</formula>
      <formula>0.754999</formula>
    </cfRule>
    <cfRule type="cellIs" dxfId="46" priority="6" operator="between">
      <formula>0.44999</formula>
      <formula>0.605</formula>
    </cfRule>
    <cfRule type="cellIs" dxfId="45" priority="7" operator="lessThan">
      <formula>0.45</formula>
    </cfRule>
  </conditionalFormatting>
  <conditionalFormatting sqref="B6">
    <cfRule type="containsText" dxfId="44" priority="8" operator="containsText" text="NA">
      <formula>NOT(ISERROR(SEARCH("NA",B6)))</formula>
    </cfRule>
  </conditionalFormatting>
  <conditionalFormatting sqref="B12">
    <cfRule type="containsText" dxfId="43" priority="9" operator="containsText" text="NA">
      <formula>NOT(ISERROR(SEARCH("NA",B12)))</formula>
    </cfRule>
  </conditionalFormatting>
  <conditionalFormatting sqref="B17">
    <cfRule type="containsText" dxfId="42" priority="10" operator="containsText" text="NA">
      <formula>NOT(ISERROR(SEARCH("NA",B17)))</formula>
    </cfRule>
  </conditionalFormatting>
  <conditionalFormatting sqref="B23">
    <cfRule type="containsText" dxfId="41" priority="11" operator="containsText" text="NA">
      <formula>NOT(ISERROR(SEARCH("NA",B23)))</formula>
    </cfRule>
  </conditionalFormatting>
  <conditionalFormatting sqref="B28">
    <cfRule type="containsText" dxfId="40" priority="12" operator="containsText" text="NA">
      <formula>NOT(ISERROR(SEARCH("NA",B28)))</formula>
    </cfRule>
  </conditionalFormatting>
  <conditionalFormatting sqref="D4:F4">
    <cfRule type="expression" dxfId="39" priority="13">
      <formula>LEN(TRIM(D4))=0</formula>
    </cfRule>
    <cfRule type="cellIs" dxfId="38" priority="14" operator="greaterThanOrEqual">
      <formula>0.905</formula>
    </cfRule>
    <cfRule type="cellIs" dxfId="37" priority="15" operator="between">
      <formula>0.754999</formula>
      <formula>0.905</formula>
    </cfRule>
    <cfRule type="cellIs" dxfId="36" priority="16" operator="between">
      <formula>0.604999</formula>
      <formula>0.754999</formula>
    </cfRule>
    <cfRule type="cellIs" dxfId="35" priority="17" operator="between">
      <formula>0.44999</formula>
      <formula>0.605</formula>
    </cfRule>
    <cfRule type="cellIs" dxfId="34"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topLeftCell="A47" zoomScaleNormal="100" workbookViewId="0">
      <selection activeCell="F58" sqref="F58"/>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112</v>
      </c>
      <c r="B1" s="237"/>
      <c r="C1" s="112" t="s">
        <v>113</v>
      </c>
      <c r="D1" s="238">
        <v>1</v>
      </c>
      <c r="E1" s="238">
        <v>2</v>
      </c>
      <c r="F1" s="238">
        <v>3</v>
      </c>
    </row>
    <row r="2" spans="1:8" ht="21" x14ac:dyDescent="0.2">
      <c r="A2" s="239" t="str">
        <f>OVERALL!A2</f>
        <v>INTERNET</v>
      </c>
      <c r="B2" s="240" t="s">
        <v>45</v>
      </c>
      <c r="C2" s="112">
        <f>COUNTA(D7:F7)</f>
        <v>3</v>
      </c>
      <c r="D2" s="241" t="s">
        <v>143</v>
      </c>
      <c r="E2" s="241" t="s">
        <v>144</v>
      </c>
      <c r="F2" s="241" t="s">
        <v>145</v>
      </c>
    </row>
    <row r="3" spans="1:8" ht="19" x14ac:dyDescent="0.2">
      <c r="A3" s="242" t="str">
        <f>OVERALL!H1</f>
        <v>TELSTRA INTERNET</v>
      </c>
      <c r="B3" s="243">
        <f>OVERALL!H3</f>
        <v>0.7411388888888889</v>
      </c>
      <c r="C3" s="244" t="s">
        <v>116</v>
      </c>
      <c r="D3" s="245">
        <f>IF(D2="-","-",D57)</f>
        <v>0.76370833333333321</v>
      </c>
      <c r="E3" s="245">
        <f>IF(E2="-","-",E57)</f>
        <v>0.77537500000000004</v>
      </c>
      <c r="F3" s="245">
        <f>IF(F2="-","-",F57)</f>
        <v>0.68433333333333335</v>
      </c>
    </row>
    <row r="4" spans="1:8" ht="18" customHeight="1" x14ac:dyDescent="0.2">
      <c r="A4" s="246" t="str">
        <f>OVERALL!A4</f>
        <v>QUALITY SCORE</v>
      </c>
      <c r="B4" s="121">
        <f>IF(C2=0, "-", IF(COUNTIF(D39:F39, "n")=C2, "-", IF(COUNT(D4:F4)=0, "-", AVERAGE(D4:F4))))</f>
        <v>0.74305555555555569</v>
      </c>
      <c r="C4" s="247" t="s">
        <v>79</v>
      </c>
      <c r="D4" s="121">
        <f>IF(D48&lt;0%,0%,IF(D$2="-","-",IF(D$39="n", "-", SUM(D$6,D$12,D$17,D$23,D$28,D$34))))</f>
        <v>0.77083333333333326</v>
      </c>
      <c r="E4" s="121">
        <f>IF(E48&lt;0%,0%,IF(E$2="-","-",IF(E$39="n", "-", SUM(E$6,E$12,E$17,E$23,E$28,E$34))))</f>
        <v>0.78750000000000009</v>
      </c>
      <c r="F4" s="121">
        <f>IF(F48&lt;0%,0%,IF(F$2="-","-",IF(F$39="n", "-", SUM(F$6,F$12,F$17,F$23,F$28,F$34))))</f>
        <v>0.67083333333333339</v>
      </c>
      <c r="H4" s="124" t="s">
        <v>81</v>
      </c>
    </row>
    <row r="5" spans="1:8" ht="18" customHeight="1" x14ac:dyDescent="0.25">
      <c r="A5" s="248" t="s">
        <v>117</v>
      </c>
      <c r="B5" s="247">
        <f>IF(B6="-","-",AVERAGE(D5:F5))</f>
        <v>0.72083333333333333</v>
      </c>
      <c r="C5" s="247" t="s">
        <v>79</v>
      </c>
      <c r="D5" s="249">
        <f>IF(D$2="","",IF(D$39="n", "", SUM(D$6,D$12,D$17,D$23,D$28)))</f>
        <v>0.77083333333333326</v>
      </c>
      <c r="E5" s="249"/>
      <c r="F5" s="249">
        <f>IF(F$2="","",IF(F$39="n", "", SUM(F$6,F$12,F$17,F$23,F$28)))</f>
        <v>0.67083333333333339</v>
      </c>
      <c r="H5" s="129" t="s">
        <v>84</v>
      </c>
    </row>
    <row r="6" spans="1:8" ht="18" customHeight="1" x14ac:dyDescent="0.2">
      <c r="A6" s="130" t="str">
        <f>OVERALL!A6</f>
        <v>ENGAGE</v>
      </c>
      <c r="B6" s="250">
        <f>IF(C11=0,"-",AVERAGE(B7:B10))</f>
        <v>0.58333333333333326</v>
      </c>
      <c r="C6" s="251" t="s">
        <v>48</v>
      </c>
      <c r="D6" s="252">
        <f>IF(D11=0,"-",(COUNTIF(D7:D10, "y")/D11)*OVERALL!$C$6)</f>
        <v>0.1</v>
      </c>
      <c r="E6" s="252">
        <f>IF(E11=0,"-",(COUNTIF(E7:E10, "y")/E11)*OVERALL!$C$6)</f>
        <v>0.15000000000000002</v>
      </c>
      <c r="F6" s="252">
        <f>IF(F11=0,"-",(COUNTIF(F7:F10, "y")/F11)*OVERALL!$C$6)</f>
        <v>0.1</v>
      </c>
    </row>
    <row r="7" spans="1:8" ht="18" customHeight="1" x14ac:dyDescent="0.2">
      <c r="A7" s="253" t="str">
        <f>OVERALL!A7</f>
        <v>WELCOME</v>
      </c>
      <c r="B7" s="135">
        <f>IF(C7=0,"-",COUNTIF(D7:F7,"y")/C7)</f>
        <v>1</v>
      </c>
      <c r="C7" s="254">
        <f>$C$2-COUNTIF(D7:F7, "-")</f>
        <v>3</v>
      </c>
      <c r="D7" s="255" t="s">
        <v>118</v>
      </c>
      <c r="E7" s="255" t="s">
        <v>118</v>
      </c>
      <c r="F7" s="255" t="s">
        <v>118</v>
      </c>
      <c r="H7" s="138" t="s">
        <v>85</v>
      </c>
    </row>
    <row r="8" spans="1:8" ht="18" customHeight="1" x14ac:dyDescent="0.25">
      <c r="A8" s="253" t="str">
        <f>OVERALL!A8</f>
        <v>INTENT</v>
      </c>
      <c r="B8" s="135">
        <f>IF(C8=0,"-",COUNTIF(D8:F8,"y")/C8)</f>
        <v>0.66666666666666663</v>
      </c>
      <c r="C8" s="254">
        <f>$C$2-COUNTIF(D8:F8, "-")</f>
        <v>3</v>
      </c>
      <c r="D8" s="255" t="s">
        <v>119</v>
      </c>
      <c r="E8" s="255" t="s">
        <v>118</v>
      </c>
      <c r="F8" s="255" t="s">
        <v>118</v>
      </c>
      <c r="H8" s="129" t="s">
        <v>86</v>
      </c>
    </row>
    <row r="9" spans="1:8" ht="18" customHeight="1" x14ac:dyDescent="0.2">
      <c r="A9" s="253" t="str">
        <f>OVERALL!A9</f>
        <v>NAME</v>
      </c>
      <c r="B9" s="135">
        <f>IF(C9=0,"-",COUNTIF(D9:F9,"y")/C9)</f>
        <v>0.33333333333333331</v>
      </c>
      <c r="C9" s="254">
        <f>$C$2-COUNTIF(D9:F9, "-")</f>
        <v>3</v>
      </c>
      <c r="D9" s="255" t="s">
        <v>118</v>
      </c>
      <c r="E9" s="255" t="s">
        <v>119</v>
      </c>
      <c r="F9" s="255" t="s">
        <v>119</v>
      </c>
      <c r="H9" t="s">
        <v>79</v>
      </c>
    </row>
    <row r="10" spans="1:8" ht="18" customHeight="1" x14ac:dyDescent="0.2">
      <c r="A10" s="253" t="str">
        <f>OVERALL!A10</f>
        <v>BRIDGE</v>
      </c>
      <c r="B10" s="135">
        <f>IF(C10=0,"-",COUNTIF(D10:F10,"y")/C10)</f>
        <v>0.33333333333333331</v>
      </c>
      <c r="C10" s="254">
        <f>$C$2-COUNTIF(D10:F10, "-")</f>
        <v>3</v>
      </c>
      <c r="D10" s="255" t="s">
        <v>119</v>
      </c>
      <c r="E10" s="255" t="s">
        <v>118</v>
      </c>
      <c r="F10" s="255" t="s">
        <v>119</v>
      </c>
      <c r="H10" s="140" t="s">
        <v>87</v>
      </c>
    </row>
    <row r="11" spans="1:8" ht="18" customHeight="1" x14ac:dyDescent="0.25">
      <c r="A11" s="141"/>
      <c r="C11" s="256">
        <f>AVERAGE(C7:C10)</f>
        <v>3</v>
      </c>
      <c r="D11" s="257">
        <f>COUNTA(D7:D10)-COUNTIF(D7:D10, "-")</f>
        <v>4</v>
      </c>
      <c r="E11" s="257">
        <f>COUNTA(E7:E10)-COUNTIF(E7:E10, "-")</f>
        <v>4</v>
      </c>
      <c r="F11" s="257">
        <f>COUNTA(F7:F10)-COUNTIF(F7:F10, "-")</f>
        <v>4</v>
      </c>
      <c r="H11" s="145" t="s">
        <v>88</v>
      </c>
    </row>
    <row r="12" spans="1:8" ht="18" customHeight="1" x14ac:dyDescent="0.2">
      <c r="A12" s="130" t="str">
        <f>OVERALL!A12</f>
        <v>DISCOVER</v>
      </c>
      <c r="B12" s="250">
        <f>IF(C16=0,"-",AVERAGE(B13:B15))</f>
        <v>0.77777777777777779</v>
      </c>
      <c r="C12" s="132" t="s">
        <v>79</v>
      </c>
      <c r="D12" s="252">
        <f>IF(D16=0,"-",(COUNTIF(D13:D15, "y")/D16)*OVERALL!$C$12)</f>
        <v>0.13333333333333333</v>
      </c>
      <c r="E12" s="252">
        <f>IF(E16=0,"-",(COUNTIF(E13:E15, "y")/E16)*OVERALL!$C$12)</f>
        <v>0.2</v>
      </c>
      <c r="F12" s="252">
        <f>IF(F16=0,"-",(COUNTIF(F13:F15, "y")/F16)*OVERALL!$C$12)</f>
        <v>0.13333333333333333</v>
      </c>
      <c r="H12" t="s">
        <v>79</v>
      </c>
    </row>
    <row r="13" spans="1:8" ht="18" customHeight="1" x14ac:dyDescent="0.2">
      <c r="A13" s="253" t="str">
        <f>OVERALL!A13</f>
        <v>CONVERSE</v>
      </c>
      <c r="B13" s="135">
        <f>IF(C13=0,"-",COUNTIF(D13:F13,"y")/C13)</f>
        <v>1</v>
      </c>
      <c r="C13" s="254">
        <f>$C$2-COUNTIF(D13:F13, "-")</f>
        <v>3</v>
      </c>
      <c r="D13" s="255" t="s">
        <v>118</v>
      </c>
      <c r="E13" s="255" t="s">
        <v>118</v>
      </c>
      <c r="F13" s="255" t="s">
        <v>118</v>
      </c>
      <c r="H13" s="147" t="s">
        <v>89</v>
      </c>
    </row>
    <row r="14" spans="1:8" ht="18" customHeight="1" x14ac:dyDescent="0.25">
      <c r="A14" s="253" t="str">
        <f>OVERALL!A14</f>
        <v>LISTEN</v>
      </c>
      <c r="B14" s="135">
        <f>IF(C14=0,"-",COUNTIF(D14:F14,"y")/C14)</f>
        <v>1</v>
      </c>
      <c r="C14" s="254">
        <f>$C$2-COUNTIF(D14:F14, "-")</f>
        <v>3</v>
      </c>
      <c r="D14" s="255" t="s">
        <v>118</v>
      </c>
      <c r="E14" s="255" t="s">
        <v>118</v>
      </c>
      <c r="F14" s="255" t="s">
        <v>118</v>
      </c>
      <c r="H14" s="148" t="s">
        <v>90</v>
      </c>
    </row>
    <row r="15" spans="1:8" ht="18" customHeight="1" x14ac:dyDescent="0.2">
      <c r="A15" s="253" t="str">
        <f>OVERALL!A15</f>
        <v>CONFIRM</v>
      </c>
      <c r="B15" s="135">
        <f>IF(C15=0,"-",COUNTIF(D15:F15,"y")/C15)</f>
        <v>0.33333333333333331</v>
      </c>
      <c r="C15" s="254">
        <f>$C$2-COUNTIF(D15:F15, "-")</f>
        <v>3</v>
      </c>
      <c r="D15" s="255" t="s">
        <v>119</v>
      </c>
      <c r="E15" s="255" t="s">
        <v>118</v>
      </c>
      <c r="F15" s="255" t="s">
        <v>119</v>
      </c>
      <c r="G15" t="s">
        <v>79</v>
      </c>
    </row>
    <row r="16" spans="1:8" ht="18" customHeight="1" x14ac:dyDescent="0.2">
      <c r="A16" s="141"/>
      <c r="C16" s="256">
        <f>AVERAGE(C13:C15)</f>
        <v>3</v>
      </c>
      <c r="D16" s="257">
        <f>COUNTA(D13:D15)-COUNTIF(D13:D15, "-")</f>
        <v>3</v>
      </c>
      <c r="E16" s="257">
        <f>COUNTA(E13:E15)-COUNTIF(E13:E15, "-")</f>
        <v>3</v>
      </c>
      <c r="F16" s="257">
        <f>COUNTA(F13:F15)-COUNTIF(F13:F15, "-")</f>
        <v>3</v>
      </c>
      <c r="H16" s="149" t="s">
        <v>91</v>
      </c>
    </row>
    <row r="17" spans="1:11" ht="18" customHeight="1" x14ac:dyDescent="0.25">
      <c r="A17" s="130" t="str">
        <f>OVERALL!A17</f>
        <v>EDUCATE</v>
      </c>
      <c r="B17" s="250">
        <f>IF(C22=0,"-",AVERAGE(B18:B21))</f>
        <v>0.75</v>
      </c>
      <c r="C17" s="132" t="s">
        <v>79</v>
      </c>
      <c r="D17" s="258">
        <f>IF(D22=0,"-",(COUNTIF(D18:D21, "y")/D22)*OVERALL!$C$17)</f>
        <v>0.1875</v>
      </c>
      <c r="E17" s="258">
        <f>IF(E22=0,"-",(COUNTIF(E18:E21, "y")/E22)*OVERALL!$C$17)</f>
        <v>0.1875</v>
      </c>
      <c r="F17" s="258">
        <f>IF(F22=0,"-",(COUNTIF(F18:F21, "y")/F22)*OVERALL!$C$17)</f>
        <v>0.1875</v>
      </c>
      <c r="H17" s="148" t="s">
        <v>92</v>
      </c>
    </row>
    <row r="18" spans="1:11" ht="18" customHeight="1" x14ac:dyDescent="0.2">
      <c r="A18" s="253" t="str">
        <f>OVERALL!A18</f>
        <v>INFORM</v>
      </c>
      <c r="B18" s="135">
        <f>IF(C18=0,"-",COUNTIF(D18:F18,"y")/C18)</f>
        <v>0.66666666666666663</v>
      </c>
      <c r="C18" s="254">
        <f>$C$2-COUNTIF(D18:F18, "-")</f>
        <v>3</v>
      </c>
      <c r="D18" s="255" t="s">
        <v>118</v>
      </c>
      <c r="E18" s="255" t="s">
        <v>119</v>
      </c>
      <c r="F18" s="255" t="s">
        <v>118</v>
      </c>
    </row>
    <row r="19" spans="1:11" ht="18" customHeight="1" x14ac:dyDescent="0.2">
      <c r="A19" s="253" t="str">
        <f>OVERALL!A19</f>
        <v>CHECK</v>
      </c>
      <c r="B19" s="135">
        <f>IF(C19=0,"-",COUNTIF(D19:F19,"y")/C19)</f>
        <v>0.33333333333333331</v>
      </c>
      <c r="C19" s="254">
        <f>$C$2-COUNTIF(D19:F19, "-")</f>
        <v>3</v>
      </c>
      <c r="D19" s="255" t="s">
        <v>119</v>
      </c>
      <c r="E19" s="255" t="s">
        <v>118</v>
      </c>
      <c r="F19" s="255" t="s">
        <v>119</v>
      </c>
    </row>
    <row r="20" spans="1:11" ht="18" customHeight="1" x14ac:dyDescent="0.2">
      <c r="A20" s="253" t="str">
        <f>OVERALL!A20</f>
        <v>SEEK</v>
      </c>
      <c r="B20" s="135">
        <f>IF(C20=0,"-",COUNTIF(D20:F20,"y")/C20)</f>
        <v>1</v>
      </c>
      <c r="C20" s="254">
        <f>$C$2-COUNTIF(D20:F20, "-")</f>
        <v>3</v>
      </c>
      <c r="D20" s="255" t="s">
        <v>118</v>
      </c>
      <c r="E20" s="255" t="s">
        <v>118</v>
      </c>
      <c r="F20" s="255" t="s">
        <v>118</v>
      </c>
      <c r="H20" t="s">
        <v>79</v>
      </c>
    </row>
    <row r="21" spans="1:11" ht="18" customHeight="1" x14ac:dyDescent="0.2">
      <c r="A21" s="253" t="str">
        <f>OVERALL!A21</f>
        <v>CONFIDENCE</v>
      </c>
      <c r="B21" s="135">
        <f>IF(C21=0,"-",COUNTIF(D21:F21,"y")/C21)</f>
        <v>1</v>
      </c>
      <c r="C21" s="254">
        <f>$C$2-COUNTIF(D21:F21, "-")</f>
        <v>3</v>
      </c>
      <c r="D21" s="255" t="s">
        <v>118</v>
      </c>
      <c r="E21" s="255" t="s">
        <v>118</v>
      </c>
      <c r="F21" s="255" t="s">
        <v>118</v>
      </c>
    </row>
    <row r="22" spans="1:11" ht="18" customHeight="1" x14ac:dyDescent="0.2">
      <c r="A22" s="141"/>
      <c r="C22" s="256">
        <f>AVERAGE(C18:C21)</f>
        <v>3</v>
      </c>
      <c r="D22" s="257">
        <f>COUNTA(D18:D21)-COUNTIF(D18:D21, "-")</f>
        <v>4</v>
      </c>
      <c r="E22" s="257">
        <f>COUNTA(E18:E21)-COUNTIF(E18:E21, "-")</f>
        <v>4</v>
      </c>
      <c r="F22" s="257">
        <f>COUNTA(F18:F21)-COUNTIF(F18:F21, "-")</f>
        <v>4</v>
      </c>
    </row>
    <row r="23" spans="1:11" ht="18" customHeight="1" x14ac:dyDescent="0.2">
      <c r="A23" s="130" t="str">
        <f>OVERALL!A23</f>
        <v>CLOSE</v>
      </c>
      <c r="B23" s="250">
        <f>IF(C27=0,"-",AVERAGE(B24:B26))</f>
        <v>0.88888888888888884</v>
      </c>
      <c r="C23" s="132" t="s">
        <v>79</v>
      </c>
      <c r="D23" s="258">
        <f>IF(D27=0,"-",(COUNTIF(D24:D26, "y")/D27)*OVERALL!$C$23)</f>
        <v>0.15</v>
      </c>
      <c r="E23" s="258">
        <f>IF(E27=0,"-",(COUNTIF(E24:E26, "y")/E27)*OVERALL!$C$23)</f>
        <v>0.15</v>
      </c>
      <c r="F23" s="258">
        <f>IF(F27=0,"-",(COUNTIF(F24:F26, "y")/F27)*OVERALL!$C$23)</f>
        <v>9.9999999999999992E-2</v>
      </c>
    </row>
    <row r="24" spans="1:11" ht="18" customHeight="1" x14ac:dyDescent="0.2">
      <c r="A24" s="253" t="str">
        <f>OVERALL!A24</f>
        <v>QUESTIONS</v>
      </c>
      <c r="B24" s="135">
        <f>IF(C24=0,"-",COUNTIF(D24:F24,"y")/C24)</f>
        <v>0.66666666666666663</v>
      </c>
      <c r="C24" s="254">
        <f>$C$2-COUNTIF(D24:F24, "-")</f>
        <v>3</v>
      </c>
      <c r="D24" s="255" t="s">
        <v>118</v>
      </c>
      <c r="E24" s="255" t="s">
        <v>118</v>
      </c>
      <c r="F24" s="255" t="s">
        <v>119</v>
      </c>
    </row>
    <row r="25" spans="1:11" ht="18" customHeight="1" x14ac:dyDescent="0.2">
      <c r="A25" s="253" t="str">
        <f>OVERALL!A25</f>
        <v>GRATITUDE</v>
      </c>
      <c r="B25" s="135">
        <f>IF(C25=0,"-",COUNTIF(D25:F25,"y")/C25)</f>
        <v>1</v>
      </c>
      <c r="C25" s="254">
        <f>$C$2-COUNTIF(D25:F25, "-")</f>
        <v>3</v>
      </c>
      <c r="D25" s="255" t="s">
        <v>118</v>
      </c>
      <c r="E25" s="255" t="s">
        <v>118</v>
      </c>
      <c r="F25" s="255" t="s">
        <v>118</v>
      </c>
    </row>
    <row r="26" spans="1:11" ht="18" customHeight="1" x14ac:dyDescent="0.2">
      <c r="A26" s="253" t="str">
        <f>OVERALL!A26</f>
        <v>THANKS</v>
      </c>
      <c r="B26" s="135">
        <f>IF(C26=0,"-",COUNTIF(D26:F26,"y")/C26)</f>
        <v>1</v>
      </c>
      <c r="C26" s="254">
        <f>$C$2-COUNTIF(D26:F26, "-")</f>
        <v>3</v>
      </c>
      <c r="D26" s="255" t="s">
        <v>118</v>
      </c>
      <c r="E26" s="255" t="s">
        <v>118</v>
      </c>
      <c r="F26" s="255" t="s">
        <v>118</v>
      </c>
    </row>
    <row r="27" spans="1:11" ht="18" customHeight="1" x14ac:dyDescent="0.2">
      <c r="A27" s="141"/>
      <c r="C27" s="256">
        <f>AVERAGE(C24:C26)</f>
        <v>3</v>
      </c>
      <c r="D27" s="257">
        <f>COUNTA(D24:D26)-COUNTIF(D24:D26, "-")</f>
        <v>3</v>
      </c>
      <c r="E27" s="257">
        <f>COUNTA(E24:E26)-COUNTIF(E24:E26, "-")</f>
        <v>3</v>
      </c>
      <c r="F27" s="257">
        <f>COUNTA(F24:F26)-COUNTIF(F24:F26, "-")</f>
        <v>3</v>
      </c>
    </row>
    <row r="28" spans="1:11" ht="18" customHeight="1" x14ac:dyDescent="0.2">
      <c r="A28" s="130" t="str">
        <f>OVERALL!A28</f>
        <v>IMPACT</v>
      </c>
      <c r="B28" s="250">
        <f>IF(C33=0,"-",AVERAGE(B29:B32))</f>
        <v>0.75</v>
      </c>
      <c r="C28" s="132" t="s">
        <v>79</v>
      </c>
      <c r="D28" s="258">
        <f>IF(D33=0,"-",(COUNTIF(D29:D32, "y")/D33)*OVERALL!$C$28)</f>
        <v>0.2</v>
      </c>
      <c r="E28" s="258">
        <f>IF(E33=0,"-",(COUNTIF(E29:E32, "y")/E33)*OVERALL!$C$28)</f>
        <v>0.1</v>
      </c>
      <c r="F28" s="258">
        <f>IF(F33=0,"-",(COUNTIF(F29:F32, "y")/F33)*OVERALL!$C$28)</f>
        <v>0.15000000000000002</v>
      </c>
    </row>
    <row r="29" spans="1:11" ht="18" customHeight="1" x14ac:dyDescent="0.2">
      <c r="A29" s="253" t="str">
        <f>OVERALL!A29</f>
        <v>VIBRANCY</v>
      </c>
      <c r="B29" s="135">
        <f>IF(C29=0,"-",COUNTIF(D29:F29,"y")/C29)</f>
        <v>1</v>
      </c>
      <c r="C29" s="254">
        <f>$C$2-COUNTIF(D29:F29, "-")</f>
        <v>3</v>
      </c>
      <c r="D29" s="255" t="s">
        <v>118</v>
      </c>
      <c r="E29" s="255" t="s">
        <v>118</v>
      </c>
      <c r="F29" s="255" t="s">
        <v>118</v>
      </c>
    </row>
    <row r="30" spans="1:11" ht="18" customHeight="1" x14ac:dyDescent="0.2">
      <c r="A30" s="253" t="str">
        <f>OVERALL!A30</f>
        <v>EMPATHY</v>
      </c>
      <c r="B30" s="135">
        <f>IF(C30=0,"-",COUNTIF(D30:F30,"y")/C30)</f>
        <v>1</v>
      </c>
      <c r="C30" s="254">
        <f>$C$2-COUNTIF(D30:F30, "-")</f>
        <v>3</v>
      </c>
      <c r="D30" s="255" t="s">
        <v>118</v>
      </c>
      <c r="E30" s="255" t="s">
        <v>118</v>
      </c>
      <c r="F30" s="255" t="s">
        <v>118</v>
      </c>
    </row>
    <row r="31" spans="1:11" ht="18" customHeight="1" x14ac:dyDescent="0.2">
      <c r="A31" s="253" t="str">
        <f>OVERALL!A31</f>
        <v>CONTROL</v>
      </c>
      <c r="B31" s="135">
        <f>IF(C31=0,"-",COUNTIF(D31:F31,"y")/C31)</f>
        <v>0.33333333333333331</v>
      </c>
      <c r="C31" s="254">
        <f>$C$2-COUNTIF(D31:F31, "-")</f>
        <v>3</v>
      </c>
      <c r="D31" s="255" t="s">
        <v>118</v>
      </c>
      <c r="E31" s="255" t="s">
        <v>119</v>
      </c>
      <c r="F31" s="255" t="s">
        <v>119</v>
      </c>
    </row>
    <row r="32" spans="1:11" ht="18" customHeight="1" x14ac:dyDescent="0.2">
      <c r="A32" s="253" t="str">
        <f>OVERALL!A32</f>
        <v>CLARITY</v>
      </c>
      <c r="B32" s="135">
        <f>IF(C32=0,"-",COUNTIF(D32:F32,"y")/C32)</f>
        <v>0.66666666666666663</v>
      </c>
      <c r="C32" s="254">
        <f>$C$2-COUNTIF(D32:F32, "-")</f>
        <v>3</v>
      </c>
      <c r="D32" s="255" t="s">
        <v>118</v>
      </c>
      <c r="E32" s="255" t="s">
        <v>119</v>
      </c>
      <c r="F32" s="255" t="s">
        <v>118</v>
      </c>
      <c r="K32" t="s">
        <v>79</v>
      </c>
    </row>
    <row r="33" spans="1:13" ht="18" customHeight="1" x14ac:dyDescent="0.2">
      <c r="A33" s="156"/>
      <c r="B33" s="157"/>
      <c r="C33" s="256">
        <f>AVERAGE(C29:C32)</f>
        <v>3</v>
      </c>
      <c r="D33" s="257">
        <f>COUNTA(D29:D32)-COUNTIF(D29:D32, "-")</f>
        <v>4</v>
      </c>
      <c r="E33" s="257">
        <f>COUNTA(E29:E32)-COUNTIF(E29:E32, "-")</f>
        <v>4</v>
      </c>
      <c r="F33" s="257">
        <f>COUNTA(F29:F32)-COUNTIF(F29:F32, "-")</f>
        <v>4</v>
      </c>
    </row>
    <row r="34" spans="1:13" ht="18" customHeight="1" x14ac:dyDescent="0.2">
      <c r="A34" s="259" t="str">
        <f>OVERALL!A34</f>
        <v>% OF CALLS WITH DEDUCTIONS</v>
      </c>
      <c r="B34" s="260">
        <f>IF(C37=0,"-",SUM(D37:F37)/C37)</f>
        <v>0</v>
      </c>
      <c r="C34" s="132" t="s">
        <v>79</v>
      </c>
      <c r="D34" s="261" t="str">
        <f>IF(D37=0,"-",IF(D37="","-",IF(D35="y",$H$35,IF(D36="y",$H$36,0%))))</f>
        <v>-</v>
      </c>
      <c r="E34" s="261" t="str">
        <f>IF(E37=0,"-",IF(E37="","-",IF(E35="y",$H$35,IF(E36="y",$H$36,0%))))</f>
        <v>-</v>
      </c>
      <c r="F34" s="261" t="str">
        <f>IF(F37=0,"-",IF(F37="","-",IF(F35="y",$H$35,IF(F36="y",$H$36,0%))))</f>
        <v>-</v>
      </c>
      <c r="H34" s="261" t="s">
        <v>120</v>
      </c>
    </row>
    <row r="35" spans="1:13" ht="18" customHeight="1" x14ac:dyDescent="0.2">
      <c r="A35" s="163" t="str">
        <f>OVERALL!A35</f>
        <v>AUDIO ISSUE (MAJOR IMPACT)</v>
      </c>
      <c r="B35" s="135">
        <f>IF(C35=0,"-",COUNTIF(D35:F35,"y")/C35)</f>
        <v>0</v>
      </c>
      <c r="C35" s="254">
        <f>$C$2-COUNTIF(D35:F35, "-")</f>
        <v>3</v>
      </c>
      <c r="D35" s="255" t="s">
        <v>119</v>
      </c>
      <c r="E35" s="255" t="s">
        <v>119</v>
      </c>
      <c r="F35" s="255" t="s">
        <v>119</v>
      </c>
      <c r="H35" s="255">
        <v>-0.3</v>
      </c>
      <c r="J35" s="255"/>
      <c r="K35" s="255"/>
      <c r="L35" s="255"/>
    </row>
    <row r="36" spans="1:13" ht="18" customHeight="1" x14ac:dyDescent="0.2">
      <c r="A36" s="163" t="str">
        <f>OVERALL!A36</f>
        <v>AUDIO ISSUE (DISTRACTION)</v>
      </c>
      <c r="B36" s="135">
        <f>IF(C36=0,"-",COUNTIF(D36:F36,"y")/C36)</f>
        <v>0</v>
      </c>
      <c r="C36" s="254">
        <f>$C$2-COUNTIF(D36:F36, "-")</f>
        <v>3</v>
      </c>
      <c r="D36" s="255" t="s">
        <v>119</v>
      </c>
      <c r="E36" s="255" t="s">
        <v>119</v>
      </c>
      <c r="F36" s="255" t="s">
        <v>119</v>
      </c>
      <c r="H36" s="255">
        <v>-0.1</v>
      </c>
      <c r="J36" s="255"/>
      <c r="K36" s="255"/>
      <c r="L36" s="255"/>
    </row>
    <row r="37" spans="1:13" ht="18" customHeight="1" x14ac:dyDescent="0.2">
      <c r="A37" s="156"/>
      <c r="B37" s="157"/>
      <c r="C37" s="256">
        <f>C35</f>
        <v>3</v>
      </c>
      <c r="D37" s="257">
        <f>IF(D35="NA","",COUNTIF(D35:D36, "y"))</f>
        <v>0</v>
      </c>
      <c r="E37" s="257">
        <f>IF(E35="NA","",COUNTIF(E35:E36, "y"))</f>
        <v>0</v>
      </c>
      <c r="F37" s="257">
        <f>IF(F35="NA","",COUNTIF(F35:F36, "y"))</f>
        <v>0</v>
      </c>
    </row>
    <row r="38" spans="1:13" ht="18" customHeight="1" x14ac:dyDescent="0.2">
      <c r="A38" s="300" t="str">
        <f>OVERALL!A38</f>
        <v>ADDITIONAL INSIGHT</v>
      </c>
      <c r="B38" s="300"/>
      <c r="C38" s="169" t="s">
        <v>79</v>
      </c>
      <c r="D38" s="262"/>
      <c r="E38" s="262"/>
      <c r="F38" s="262"/>
    </row>
    <row r="39" spans="1:13" ht="18" customHeight="1" x14ac:dyDescent="0.2">
      <c r="A39" s="253" t="str">
        <f>OVERALL!A39</f>
        <v>CALL ANSWERED-QUALITY</v>
      </c>
      <c r="B39" s="135">
        <f>IF(C39=0,"-",COUNTIF(D39:F39, "y")/C39)</f>
        <v>1</v>
      </c>
      <c r="C39" s="254">
        <f t="shared" ref="C39:C45" si="0">$C$2-COUNTIF(D39:F39, "-")</f>
        <v>3</v>
      </c>
      <c r="D39" s="255" t="s">
        <v>118</v>
      </c>
      <c r="E39" s="255" t="s">
        <v>118</v>
      </c>
      <c r="F39" s="255" t="s">
        <v>118</v>
      </c>
    </row>
    <row r="40" spans="1:13" ht="18" customHeight="1" x14ac:dyDescent="0.2">
      <c r="A40" s="253" t="str">
        <f>OVERALL!A40</f>
        <v>TALK TIME</v>
      </c>
      <c r="B40" s="263">
        <f>IF(C40=0,"-",AVERAGE(D40:F40))</f>
        <v>6.7631172839506164E-3</v>
      </c>
      <c r="C40" s="254">
        <f t="shared" si="0"/>
        <v>3</v>
      </c>
      <c r="D40" s="263">
        <v>4.5370370370370399E-3</v>
      </c>
      <c r="E40" s="263">
        <v>6.7708333333333301E-3</v>
      </c>
      <c r="F40" s="263">
        <v>8.9814814814814792E-3</v>
      </c>
      <c r="G40" s="176"/>
      <c r="H40" s="233"/>
      <c r="I40" s="233"/>
      <c r="J40" s="233"/>
      <c r="K40" s="233"/>
      <c r="L40" s="233"/>
      <c r="M40" s="233"/>
    </row>
    <row r="41" spans="1:13" ht="18" customHeight="1" x14ac:dyDescent="0.2">
      <c r="A41" s="253" t="str">
        <f>OVERALL!A41</f>
        <v>ASSESSOR RATING (0-10)</v>
      </c>
      <c r="B41" s="177">
        <f>IF(C41=0,"-",SUM(D41:F41)/C41)</f>
        <v>7</v>
      </c>
      <c r="C41" s="254">
        <f t="shared" si="0"/>
        <v>3</v>
      </c>
      <c r="D41" s="264">
        <v>7</v>
      </c>
      <c r="E41" s="264">
        <v>8</v>
      </c>
      <c r="F41" s="264">
        <v>6</v>
      </c>
    </row>
    <row r="42" spans="1:13" ht="18" customHeight="1" x14ac:dyDescent="0.2">
      <c r="A42" s="253" t="str">
        <f>OVERALL!A42</f>
        <v>EXPLAINED KEY FEATURES</v>
      </c>
      <c r="B42" s="135">
        <f>IF(C42=0,"-",COUNTIF(D42:F42, "y")/C42)</f>
        <v>1</v>
      </c>
      <c r="C42" s="254">
        <f t="shared" si="0"/>
        <v>3</v>
      </c>
      <c r="D42" s="264" t="s">
        <v>118</v>
      </c>
      <c r="E42" s="264" t="s">
        <v>118</v>
      </c>
      <c r="F42" s="264" t="s">
        <v>118</v>
      </c>
      <c r="G42" s="265"/>
      <c r="H42" t="s">
        <v>79</v>
      </c>
    </row>
    <row r="43" spans="1:13" ht="18" customHeight="1" x14ac:dyDescent="0.2">
      <c r="A43" s="253" t="str">
        <f>OVERALL!A43</f>
        <v>REVEALED PRICING</v>
      </c>
      <c r="B43" s="135">
        <f>IF(C43=0,"-",COUNTIF(D43:F43, "y")/C43)</f>
        <v>1</v>
      </c>
      <c r="C43" s="254">
        <f t="shared" si="0"/>
        <v>3</v>
      </c>
      <c r="D43" s="264" t="s">
        <v>118</v>
      </c>
      <c r="E43" s="264" t="s">
        <v>118</v>
      </c>
      <c r="F43" s="264" t="s">
        <v>118</v>
      </c>
    </row>
    <row r="44" spans="1:13" ht="18" customHeight="1" x14ac:dyDescent="0.2">
      <c r="A44" s="253" t="str">
        <f>OVERALL!A44</f>
        <v>EXPLAINED ACTIONS &amp; PROCESS</v>
      </c>
      <c r="B44" s="135">
        <f>IF(C44=0,"-",COUNTIF(D44:F44, "y")/C44)</f>
        <v>1</v>
      </c>
      <c r="C44" s="254">
        <f t="shared" si="0"/>
        <v>3</v>
      </c>
      <c r="D44" s="264" t="s">
        <v>118</v>
      </c>
      <c r="E44" s="264" t="s">
        <v>118</v>
      </c>
      <c r="F44" s="264" t="s">
        <v>118</v>
      </c>
    </row>
    <row r="45" spans="1:13" ht="18" customHeight="1" x14ac:dyDescent="0.2">
      <c r="A45" s="253" t="str">
        <f>OVERALL!A45</f>
        <v>WEBSITE EDUCATION</v>
      </c>
      <c r="B45" s="135">
        <f>IF(C45=0,"-",COUNTIF(D45:F45, "y")/C45)</f>
        <v>0</v>
      </c>
      <c r="C45" s="254">
        <f t="shared" si="0"/>
        <v>3</v>
      </c>
      <c r="D45" s="264" t="s">
        <v>119</v>
      </c>
      <c r="E45" s="264" t="s">
        <v>119</v>
      </c>
      <c r="F45" s="264" t="s">
        <v>119</v>
      </c>
    </row>
    <row r="46" spans="1:13" ht="18" customHeight="1" x14ac:dyDescent="0.2">
      <c r="A46" s="266"/>
      <c r="B46" s="135"/>
      <c r="C46" s="254"/>
      <c r="D46" s="264"/>
      <c r="E46" s="264"/>
      <c r="F46" s="264"/>
    </row>
    <row r="47" spans="1:13" ht="165" x14ac:dyDescent="0.2">
      <c r="A47" s="267" t="s">
        <v>79</v>
      </c>
      <c r="B47" s="301" t="s">
        <v>121</v>
      </c>
      <c r="C47" s="301"/>
      <c r="D47" s="268" t="s">
        <v>146</v>
      </c>
      <c r="E47" s="268" t="s">
        <v>147</v>
      </c>
      <c r="F47" s="268" t="s">
        <v>148</v>
      </c>
    </row>
    <row r="48" spans="1:13" ht="18" customHeight="1" x14ac:dyDescent="0.2">
      <c r="A48" s="269" t="s">
        <v>125</v>
      </c>
      <c r="D48" s="270">
        <f>IF(D$2="","",IF(D$39="n", "", SUM(D$6,D$12,D$17,D$23,D$28,D$34)))</f>
        <v>0.77083333333333326</v>
      </c>
      <c r="E48" s="270"/>
      <c r="F48" s="270">
        <f>IF(F$2="","",IF(F$39="n", "", SUM(F$6,F$12,F$17,F$23,F$28,F$34)))</f>
        <v>0.67083333333333339</v>
      </c>
    </row>
    <row r="50" spans="1:6" ht="19" x14ac:dyDescent="0.25">
      <c r="A50" s="271" t="s">
        <v>126</v>
      </c>
      <c r="B50" s="272" t="s">
        <v>127</v>
      </c>
    </row>
    <row r="51" spans="1:6" x14ac:dyDescent="0.2">
      <c r="A51" s="181" t="s">
        <v>101</v>
      </c>
      <c r="B51" s="273">
        <v>0.3</v>
      </c>
      <c r="C51" s="181"/>
      <c r="D51" s="274">
        <f>[1]TELSTRA!D$4</f>
        <v>0.74708333333333332</v>
      </c>
      <c r="E51" s="274">
        <f>[1]TELSTRA!E$4</f>
        <v>0.74708333333333332</v>
      </c>
      <c r="F51" s="274">
        <f>[1]TELSTRA!F$4</f>
        <v>0.71583333333333332</v>
      </c>
    </row>
    <row r="52" spans="1:6" x14ac:dyDescent="0.2">
      <c r="A52" s="181" t="s">
        <v>102</v>
      </c>
      <c r="B52" s="273">
        <v>0.7</v>
      </c>
      <c r="C52" s="181"/>
      <c r="D52" s="275">
        <f>D4</f>
        <v>0.77083333333333326</v>
      </c>
      <c r="E52" s="275">
        <f>E4</f>
        <v>0.78750000000000009</v>
      </c>
      <c r="F52" s="275">
        <f>F4</f>
        <v>0.67083333333333339</v>
      </c>
    </row>
    <row r="53" spans="1:6" x14ac:dyDescent="0.2">
      <c r="A53" t="s">
        <v>79</v>
      </c>
      <c r="D53" s="276"/>
      <c r="E53" s="276"/>
      <c r="F53" s="276"/>
    </row>
    <row r="54" spans="1:6" x14ac:dyDescent="0.2">
      <c r="A54" s="277" t="s">
        <v>128</v>
      </c>
      <c r="D54" s="276"/>
      <c r="E54" s="276"/>
      <c r="F54" s="276"/>
    </row>
    <row r="55" spans="1:6" x14ac:dyDescent="0.2">
      <c r="A55" s="181" t="s">
        <v>101</v>
      </c>
      <c r="B55" s="181"/>
      <c r="C55" s="181"/>
      <c r="D55" s="275">
        <f>IF(D51="-","-",D51*$B$51)</f>
        <v>0.22412499999999999</v>
      </c>
      <c r="E55" s="275">
        <f>IF(E51="-","-",E51*$B$51)</f>
        <v>0.22412499999999999</v>
      </c>
      <c r="F55" s="275">
        <f>IF(F51="-","-",F51*$B$51)</f>
        <v>0.21475</v>
      </c>
    </row>
    <row r="56" spans="1:6" x14ac:dyDescent="0.2">
      <c r="A56" s="181" t="s">
        <v>102</v>
      </c>
      <c r="B56" s="181"/>
      <c r="C56" s="181"/>
      <c r="D56" s="275">
        <f>IF(D52="-","-",D52*$B$52)</f>
        <v>0.53958333333333319</v>
      </c>
      <c r="E56" s="275">
        <f>IF(E52="-","-",E52*$B$52)</f>
        <v>0.55125000000000002</v>
      </c>
      <c r="F56" s="275">
        <f>IF(F52="-","-",F52*$B$52)</f>
        <v>0.46958333333333335</v>
      </c>
    </row>
    <row r="57" spans="1:6" x14ac:dyDescent="0.2">
      <c r="A57" s="278" t="s">
        <v>45</v>
      </c>
      <c r="B57" s="278"/>
      <c r="C57" s="278"/>
      <c r="D57" s="279">
        <f>IF(D51="","",IF(D52="","",SUM(D55:D56)))</f>
        <v>0.76370833333333321</v>
      </c>
      <c r="E57" s="279">
        <f>IF(E51="","",IF(E52="","",SUM(E55:E56)))</f>
        <v>0.77537500000000004</v>
      </c>
      <c r="F57" s="279">
        <f>IF(F51="","",IF(F52="","",SUM(F55:F56)))</f>
        <v>0.68433333333333335</v>
      </c>
    </row>
  </sheetData>
  <mergeCells count="2">
    <mergeCell ref="A38:B38"/>
    <mergeCell ref="B47:C47"/>
  </mergeCells>
  <conditionalFormatting sqref="B4">
    <cfRule type="expression" dxfId="33" priority="2">
      <formula>LEN(TRIM(B4))=0</formula>
    </cfRule>
    <cfRule type="cellIs" dxfId="32" priority="3" operator="greaterThanOrEqual">
      <formula>0.905</formula>
    </cfRule>
    <cfRule type="cellIs" dxfId="31" priority="4" operator="between">
      <formula>0.754999</formula>
      <formula>0.905</formula>
    </cfRule>
    <cfRule type="cellIs" dxfId="30" priority="5" operator="between">
      <formula>0.604999</formula>
      <formula>0.754999</formula>
    </cfRule>
    <cfRule type="cellIs" dxfId="29" priority="6" operator="between">
      <formula>0.44999</formula>
      <formula>0.605</formula>
    </cfRule>
    <cfRule type="cellIs" dxfId="28" priority="7" operator="lessThan">
      <formula>0.45</formula>
    </cfRule>
  </conditionalFormatting>
  <conditionalFormatting sqref="B6">
    <cfRule type="containsText" dxfId="27" priority="8" operator="containsText" text="NA">
      <formula>NOT(ISERROR(SEARCH("NA",B6)))</formula>
    </cfRule>
  </conditionalFormatting>
  <conditionalFormatting sqref="B12">
    <cfRule type="containsText" dxfId="26" priority="9" operator="containsText" text="NA">
      <formula>NOT(ISERROR(SEARCH("NA",B12)))</formula>
    </cfRule>
  </conditionalFormatting>
  <conditionalFormatting sqref="B17">
    <cfRule type="containsText" dxfId="25" priority="10" operator="containsText" text="NA">
      <formula>NOT(ISERROR(SEARCH("NA",B17)))</formula>
    </cfRule>
  </conditionalFormatting>
  <conditionalFormatting sqref="B23">
    <cfRule type="containsText" dxfId="24" priority="11" operator="containsText" text="NA">
      <formula>NOT(ISERROR(SEARCH("NA",B23)))</formula>
    </cfRule>
  </conditionalFormatting>
  <conditionalFormatting sqref="B28">
    <cfRule type="containsText" dxfId="23" priority="12" operator="containsText" text="NA">
      <formula>NOT(ISERROR(SEARCH("NA",B28)))</formula>
    </cfRule>
  </conditionalFormatting>
  <conditionalFormatting sqref="D4:F4">
    <cfRule type="expression" dxfId="22" priority="13">
      <formula>LEN(TRIM(D4))=0</formula>
    </cfRule>
    <cfRule type="cellIs" dxfId="21" priority="14" operator="greaterThanOrEqual">
      <formula>0.905</formula>
    </cfRule>
    <cfRule type="cellIs" dxfId="20" priority="15" operator="between">
      <formula>0.754999</formula>
      <formula>0.905</formula>
    </cfRule>
    <cfRule type="cellIs" dxfId="19" priority="16" operator="between">
      <formula>0.604999</formula>
      <formula>0.754999</formula>
    </cfRule>
    <cfRule type="cellIs" dxfId="18" priority="17" operator="between">
      <formula>0.44999</formula>
      <formula>0.605</formula>
    </cfRule>
    <cfRule type="cellIs" dxfId="17"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topLeftCell="A47" zoomScaleNormal="100" workbookViewId="0">
      <selection activeCell="F50" sqref="F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112</v>
      </c>
      <c r="B1" s="237"/>
      <c r="C1" s="112" t="s">
        <v>113</v>
      </c>
      <c r="D1" s="238">
        <v>1</v>
      </c>
      <c r="E1" s="238">
        <v>2</v>
      </c>
      <c r="F1" s="238">
        <v>3</v>
      </c>
    </row>
    <row r="2" spans="1:8" ht="21" x14ac:dyDescent="0.2">
      <c r="A2" s="239" t="str">
        <f>OVERALL!A2</f>
        <v>INTERNET</v>
      </c>
      <c r="B2" s="240" t="s">
        <v>45</v>
      </c>
      <c r="C2" s="112">
        <f>COUNTA(D7:F7)</f>
        <v>3</v>
      </c>
      <c r="D2" s="241" t="s">
        <v>149</v>
      </c>
      <c r="E2" s="241" t="s">
        <v>150</v>
      </c>
      <c r="F2" s="241" t="s">
        <v>151</v>
      </c>
    </row>
    <row r="3" spans="1:8" ht="19" x14ac:dyDescent="0.2">
      <c r="A3" s="242" t="str">
        <f>OVERALL!I1</f>
        <v>TPG INTERNET</v>
      </c>
      <c r="B3" s="243">
        <f>OVERALL!I3</f>
        <v>0.66166666666666663</v>
      </c>
      <c r="C3" s="244" t="s">
        <v>116</v>
      </c>
      <c r="D3" s="245">
        <f>IF(D2="-","-",D57)</f>
        <v>0.70458333333333334</v>
      </c>
      <c r="E3" s="245">
        <f>IF(E2="-","-",E57)</f>
        <v>0.69833333333333325</v>
      </c>
      <c r="F3" s="245">
        <f>IF(F2="-","-",F57)</f>
        <v>0.58208333333333329</v>
      </c>
    </row>
    <row r="4" spans="1:8" ht="18" customHeight="1" x14ac:dyDescent="0.2">
      <c r="A4" s="246" t="str">
        <f>OVERALL!A4</f>
        <v>QUALITY SCORE</v>
      </c>
      <c r="B4" s="121">
        <f>IF(C2=0, "-", IF(COUNTIF(D39:F39, "n")=C2, "-", IF(COUNT(D4:F4)=0, "-", AVERAGE(D4:F4))))</f>
        <v>0.55833333333333324</v>
      </c>
      <c r="C4" s="247" t="s">
        <v>79</v>
      </c>
      <c r="D4" s="121">
        <f>IF(D48&lt;0%,0%,IF(D$2="-","-",IF(D$39="n", "-", SUM(D$6,D$12,D$17,D$23,D$28,D$34))))</f>
        <v>0.62083333333333335</v>
      </c>
      <c r="E4" s="121">
        <f>IF(E48&lt;0%,0%,IF(E$2="-","-",IF(E$39="n", "-", SUM(E$6,E$12,E$17,E$23,E$28,E$34))))</f>
        <v>0.60833333333333328</v>
      </c>
      <c r="F4" s="121">
        <f>IF(F48&lt;0%,0%,IF(F$2="-","-",IF(F$39="n", "-", SUM(F$6,F$12,F$17,F$23,F$28,F$34))))</f>
        <v>0.4458333333333333</v>
      </c>
      <c r="H4" s="124" t="s">
        <v>81</v>
      </c>
    </row>
    <row r="5" spans="1:8" ht="18" customHeight="1" x14ac:dyDescent="0.25">
      <c r="A5" s="248" t="s">
        <v>117</v>
      </c>
      <c r="B5" s="247">
        <f>IF(B6="-","-",AVERAGE(D5:F5))</f>
        <v>0.55833333333333324</v>
      </c>
      <c r="C5" s="247" t="s">
        <v>79</v>
      </c>
      <c r="D5" s="249">
        <f>IF(D$2="","",IF(D$39="n", "", SUM(D$6,D$12,D$17,D$23,D$28)))</f>
        <v>0.62083333333333335</v>
      </c>
      <c r="E5" s="249">
        <f>IF(E$2="","",IF(E$39="n", "", SUM(E$6,E$12,E$17,E$23,E$28)))</f>
        <v>0.60833333333333328</v>
      </c>
      <c r="F5" s="249">
        <f>IF(F$2="","",IF(F$39="n", "", SUM(F$6,F$12,F$17,F$23,F$28)))</f>
        <v>0.4458333333333333</v>
      </c>
      <c r="H5" s="129" t="s">
        <v>84</v>
      </c>
    </row>
    <row r="6" spans="1:8" ht="18" customHeight="1" x14ac:dyDescent="0.2">
      <c r="A6" s="130" t="str">
        <f>OVERALL!A6</f>
        <v>ENGAGE</v>
      </c>
      <c r="B6" s="250">
        <f>IF(C11=0,"-",AVERAGE(B7:B10))</f>
        <v>0.75</v>
      </c>
      <c r="C6" s="251" t="s">
        <v>48</v>
      </c>
      <c r="D6" s="252">
        <f>IF(D11=0,"-",(COUNTIF(D7:D10, "y")/D11)*OVERALL!$C$6)</f>
        <v>0.15000000000000002</v>
      </c>
      <c r="E6" s="252">
        <f>IF(E11=0,"-",(COUNTIF(E7:E10, "y")/E11)*OVERALL!$C$6)</f>
        <v>0.15000000000000002</v>
      </c>
      <c r="F6" s="252">
        <f>IF(F11=0,"-",(COUNTIF(F7:F10, "y")/F11)*OVERALL!$C$6)</f>
        <v>0.15000000000000002</v>
      </c>
    </row>
    <row r="7" spans="1:8" ht="18" customHeight="1" x14ac:dyDescent="0.2">
      <c r="A7" s="253" t="str">
        <f>OVERALL!A7</f>
        <v>WELCOME</v>
      </c>
      <c r="B7" s="135">
        <f>IF(C7=0,"-",COUNTIF(D7:F7,"y")/C7)</f>
        <v>1</v>
      </c>
      <c r="C7" s="254">
        <f>$C$2-COUNTIF(D7:F7, "-")</f>
        <v>3</v>
      </c>
      <c r="D7" s="255" t="s">
        <v>118</v>
      </c>
      <c r="E7" s="255" t="s">
        <v>118</v>
      </c>
      <c r="F7" s="255" t="s">
        <v>118</v>
      </c>
      <c r="H7" s="138" t="s">
        <v>85</v>
      </c>
    </row>
    <row r="8" spans="1:8" ht="18" customHeight="1" x14ac:dyDescent="0.25">
      <c r="A8" s="253" t="str">
        <f>OVERALL!A8</f>
        <v>INTENT</v>
      </c>
      <c r="B8" s="135">
        <f>IF(C8=0,"-",COUNTIF(D8:F8,"y")/C8)</f>
        <v>1</v>
      </c>
      <c r="C8" s="254">
        <f>$C$2-COUNTIF(D8:F8, "-")</f>
        <v>3</v>
      </c>
      <c r="D8" s="255" t="s">
        <v>118</v>
      </c>
      <c r="E8" s="255" t="s">
        <v>118</v>
      </c>
      <c r="F8" s="255" t="s">
        <v>118</v>
      </c>
      <c r="H8" s="129" t="s">
        <v>86</v>
      </c>
    </row>
    <row r="9" spans="1:8" ht="18" customHeight="1" x14ac:dyDescent="0.2">
      <c r="A9" s="253" t="str">
        <f>OVERALL!A9</f>
        <v>NAME</v>
      </c>
      <c r="B9" s="135">
        <f>IF(C9=0,"-",COUNTIF(D9:F9,"y")/C9)</f>
        <v>0.66666666666666663</v>
      </c>
      <c r="C9" s="254">
        <f>$C$2-COUNTIF(D9:F9, "-")</f>
        <v>3</v>
      </c>
      <c r="D9" s="255" t="s">
        <v>118</v>
      </c>
      <c r="E9" s="255" t="s">
        <v>118</v>
      </c>
      <c r="F9" s="255" t="s">
        <v>119</v>
      </c>
      <c r="H9" t="s">
        <v>79</v>
      </c>
    </row>
    <row r="10" spans="1:8" ht="18" customHeight="1" x14ac:dyDescent="0.2">
      <c r="A10" s="253" t="str">
        <f>OVERALL!A10</f>
        <v>BRIDGE</v>
      </c>
      <c r="B10" s="135">
        <f>IF(C10=0,"-",COUNTIF(D10:F10,"y")/C10)</f>
        <v>0.33333333333333331</v>
      </c>
      <c r="C10" s="254">
        <f>$C$2-COUNTIF(D10:F10, "-")</f>
        <v>3</v>
      </c>
      <c r="D10" s="255" t="s">
        <v>119</v>
      </c>
      <c r="E10" s="255" t="s">
        <v>119</v>
      </c>
      <c r="F10" s="255" t="s">
        <v>118</v>
      </c>
      <c r="H10" s="140" t="s">
        <v>87</v>
      </c>
    </row>
    <row r="11" spans="1:8" ht="18" customHeight="1" x14ac:dyDescent="0.25">
      <c r="A11" s="141"/>
      <c r="C11" s="256">
        <f>AVERAGE(C7:C10)</f>
        <v>3</v>
      </c>
      <c r="D11" s="257">
        <f>COUNTA(D7:D10)-COUNTIF(D7:D10, "-")</f>
        <v>4</v>
      </c>
      <c r="E11" s="257">
        <f>COUNTA(E7:E10)-COUNTIF(E7:E10, "-")</f>
        <v>4</v>
      </c>
      <c r="F11" s="257">
        <f>COUNTA(F7:F10)-COUNTIF(F7:F10, "-")</f>
        <v>4</v>
      </c>
      <c r="H11" s="145" t="s">
        <v>88</v>
      </c>
    </row>
    <row r="12" spans="1:8" ht="18" customHeight="1" x14ac:dyDescent="0.2">
      <c r="A12" s="130" t="str">
        <f>OVERALL!A12</f>
        <v>DISCOVER</v>
      </c>
      <c r="B12" s="250">
        <f>IF(C16=0,"-",AVERAGE(B13:B15))</f>
        <v>0.66666666666666663</v>
      </c>
      <c r="C12" s="132" t="s">
        <v>79</v>
      </c>
      <c r="D12" s="252">
        <f>IF(D16=0,"-",(COUNTIF(D13:D15, "y")/D16)*OVERALL!$C$12)</f>
        <v>0.13333333333333333</v>
      </c>
      <c r="E12" s="252">
        <f>IF(E16=0,"-",(COUNTIF(E13:E15, "y")/E16)*OVERALL!$C$12)</f>
        <v>0.13333333333333333</v>
      </c>
      <c r="F12" s="252">
        <f>IF(F16=0,"-",(COUNTIF(F13:F15, "y")/F16)*OVERALL!$C$12)</f>
        <v>0.13333333333333333</v>
      </c>
      <c r="H12" t="s">
        <v>79</v>
      </c>
    </row>
    <row r="13" spans="1:8" ht="18" customHeight="1" x14ac:dyDescent="0.2">
      <c r="A13" s="253" t="str">
        <f>OVERALL!A13</f>
        <v>CONVERSE</v>
      </c>
      <c r="B13" s="135">
        <f>IF(C13=0,"-",COUNTIF(D13:F13,"y")/C13)</f>
        <v>0.33333333333333331</v>
      </c>
      <c r="C13" s="254">
        <f>$C$2-COUNTIF(D13:F13, "-")</f>
        <v>3</v>
      </c>
      <c r="D13" s="255" t="s">
        <v>119</v>
      </c>
      <c r="E13" s="255" t="s">
        <v>119</v>
      </c>
      <c r="F13" s="255" t="s">
        <v>118</v>
      </c>
      <c r="H13" s="147" t="s">
        <v>89</v>
      </c>
    </row>
    <row r="14" spans="1:8" ht="18" customHeight="1" x14ac:dyDescent="0.25">
      <c r="A14" s="253" t="str">
        <f>OVERALL!A14</f>
        <v>LISTEN</v>
      </c>
      <c r="B14" s="135">
        <f>IF(C14=0,"-",COUNTIF(D14:F14,"y")/C14)</f>
        <v>0.66666666666666663</v>
      </c>
      <c r="C14" s="254">
        <f>$C$2-COUNTIF(D14:F14, "-")</f>
        <v>3</v>
      </c>
      <c r="D14" s="255" t="s">
        <v>118</v>
      </c>
      <c r="E14" s="255" t="s">
        <v>118</v>
      </c>
      <c r="F14" s="255" t="s">
        <v>119</v>
      </c>
      <c r="H14" s="148" t="s">
        <v>90</v>
      </c>
    </row>
    <row r="15" spans="1:8" ht="18" customHeight="1" x14ac:dyDescent="0.2">
      <c r="A15" s="253" t="str">
        <f>OVERALL!A15</f>
        <v>CONFIRM</v>
      </c>
      <c r="B15" s="135">
        <f>IF(C15=0,"-",COUNTIF(D15:F15,"y")/C15)</f>
        <v>1</v>
      </c>
      <c r="C15" s="254">
        <f>$C$2-COUNTIF(D15:F15, "-")</f>
        <v>3</v>
      </c>
      <c r="D15" s="255" t="s">
        <v>118</v>
      </c>
      <c r="E15" s="255" t="s">
        <v>118</v>
      </c>
      <c r="F15" s="255" t="s">
        <v>118</v>
      </c>
      <c r="G15" t="s">
        <v>79</v>
      </c>
    </row>
    <row r="16" spans="1:8" ht="18" customHeight="1" x14ac:dyDescent="0.2">
      <c r="A16" s="141"/>
      <c r="C16" s="256">
        <f>AVERAGE(C13:C15)</f>
        <v>3</v>
      </c>
      <c r="D16" s="257">
        <f>COUNTA(D13:D15)-COUNTIF(D13:D15, "-")</f>
        <v>3</v>
      </c>
      <c r="E16" s="257">
        <f>COUNTA(E13:E15)-COUNTIF(E13:E15, "-")</f>
        <v>3</v>
      </c>
      <c r="F16" s="257">
        <f>COUNTA(F13:F15)-COUNTIF(F13:F15, "-")</f>
        <v>3</v>
      </c>
      <c r="H16" s="149" t="s">
        <v>91</v>
      </c>
    </row>
    <row r="17" spans="1:11" ht="18" customHeight="1" x14ac:dyDescent="0.25">
      <c r="A17" s="130" t="str">
        <f>OVERALL!A17</f>
        <v>EDUCATE</v>
      </c>
      <c r="B17" s="250">
        <f>IF(C22=0,"-",AVERAGE(B18:B21))</f>
        <v>0.5</v>
      </c>
      <c r="C17" s="132" t="s">
        <v>79</v>
      </c>
      <c r="D17" s="258">
        <f>IF(D22=0,"-",(COUNTIF(D18:D21, "y")/D22)*OVERALL!$C$17)</f>
        <v>0.1875</v>
      </c>
      <c r="E17" s="258">
        <f>IF(E22=0,"-",(COUNTIF(E18:E21, "y")/E22)*OVERALL!$C$17)</f>
        <v>0.125</v>
      </c>
      <c r="F17" s="258">
        <f>IF(F22=0,"-",(COUNTIF(F18:F21, "y")/F22)*OVERALL!$C$17)</f>
        <v>6.25E-2</v>
      </c>
      <c r="H17" s="148" t="s">
        <v>92</v>
      </c>
    </row>
    <row r="18" spans="1:11" ht="18" customHeight="1" x14ac:dyDescent="0.2">
      <c r="A18" s="253" t="str">
        <f>OVERALL!A18</f>
        <v>INFORM</v>
      </c>
      <c r="B18" s="135">
        <f>IF(C18=0,"-",COUNTIF(D18:F18,"y")/C18)</f>
        <v>0.66666666666666663</v>
      </c>
      <c r="C18" s="254">
        <f>$C$2-COUNTIF(D18:F18, "-")</f>
        <v>3</v>
      </c>
      <c r="D18" s="255" t="s">
        <v>118</v>
      </c>
      <c r="E18" s="255" t="s">
        <v>118</v>
      </c>
      <c r="F18" s="255" t="s">
        <v>119</v>
      </c>
    </row>
    <row r="19" spans="1:11" ht="18" customHeight="1" x14ac:dyDescent="0.2">
      <c r="A19" s="253" t="str">
        <f>OVERALL!A19</f>
        <v>CHECK</v>
      </c>
      <c r="B19" s="135">
        <f>IF(C19=0,"-",COUNTIF(D19:F19,"y")/C19)</f>
        <v>0</v>
      </c>
      <c r="C19" s="254">
        <f>$C$2-COUNTIF(D19:F19, "-")</f>
        <v>3</v>
      </c>
      <c r="D19" s="255" t="s">
        <v>119</v>
      </c>
      <c r="E19" s="255" t="s">
        <v>119</v>
      </c>
      <c r="F19" s="255" t="s">
        <v>119</v>
      </c>
    </row>
    <row r="20" spans="1:11" ht="18" customHeight="1" x14ac:dyDescent="0.2">
      <c r="A20" s="253" t="str">
        <f>OVERALL!A20</f>
        <v>SEEK</v>
      </c>
      <c r="B20" s="135">
        <f>IF(C20=0,"-",COUNTIF(D20:F20,"y")/C20)</f>
        <v>0.33333333333333331</v>
      </c>
      <c r="C20" s="254">
        <f>$C$2-COUNTIF(D20:F20, "-")</f>
        <v>3</v>
      </c>
      <c r="D20" s="255" t="s">
        <v>118</v>
      </c>
      <c r="E20" s="255" t="s">
        <v>119</v>
      </c>
      <c r="F20" s="285" t="s">
        <v>119</v>
      </c>
      <c r="H20" t="s">
        <v>79</v>
      </c>
    </row>
    <row r="21" spans="1:11" ht="18" customHeight="1" x14ac:dyDescent="0.2">
      <c r="A21" s="253" t="str">
        <f>OVERALL!A21</f>
        <v>CONFIDENCE</v>
      </c>
      <c r="B21" s="135">
        <f>IF(C21=0,"-",COUNTIF(D21:F21,"y")/C21)</f>
        <v>1</v>
      </c>
      <c r="C21" s="254">
        <f>$C$2-COUNTIF(D21:F21, "-")</f>
        <v>3</v>
      </c>
      <c r="D21" s="255" t="s">
        <v>118</v>
      </c>
      <c r="E21" s="255" t="s">
        <v>118</v>
      </c>
      <c r="F21" s="255" t="s">
        <v>118</v>
      </c>
    </row>
    <row r="22" spans="1:11" ht="18" customHeight="1" x14ac:dyDescent="0.2">
      <c r="A22" s="141"/>
      <c r="C22" s="256">
        <f>AVERAGE(C18:C21)</f>
        <v>3</v>
      </c>
      <c r="D22" s="257">
        <f>COUNTA(D18:D21)-COUNTIF(D18:D21, "-")</f>
        <v>4</v>
      </c>
      <c r="E22" s="257">
        <f>COUNTA(E18:E21)-COUNTIF(E18:E21, "-")</f>
        <v>4</v>
      </c>
      <c r="F22" s="257">
        <f>COUNTA(F18:F21)-COUNTIF(F18:F21, "-")</f>
        <v>4</v>
      </c>
    </row>
    <row r="23" spans="1:11" ht="18" customHeight="1" x14ac:dyDescent="0.2">
      <c r="A23" s="130" t="str">
        <f>OVERALL!A23</f>
        <v>CLOSE</v>
      </c>
      <c r="B23" s="250">
        <f>IF(C27=0,"-",AVERAGE(B24:B26))</f>
        <v>0.33333333333333331</v>
      </c>
      <c r="C23" s="132" t="s">
        <v>79</v>
      </c>
      <c r="D23" s="258">
        <f>IF(D27=0,"-",(COUNTIF(D24:D26, "y")/D27)*OVERALL!$C$23)</f>
        <v>4.9999999999999996E-2</v>
      </c>
      <c r="E23" s="258">
        <f>IF(E27=0,"-",(COUNTIF(E24:E26, "y")/E27)*OVERALL!$C$23)</f>
        <v>9.9999999999999992E-2</v>
      </c>
      <c r="F23" s="258">
        <f>IF(F27=0,"-",(COUNTIF(F24:F26, "y")/F27)*OVERALL!$C$23)</f>
        <v>0</v>
      </c>
    </row>
    <row r="24" spans="1:11" ht="18" customHeight="1" x14ac:dyDescent="0.2">
      <c r="A24" s="253" t="str">
        <f>OVERALL!A24</f>
        <v>QUESTIONS</v>
      </c>
      <c r="B24" s="135">
        <f>IF(C24=0,"-",COUNTIF(D24:F24,"y")/C24)</f>
        <v>0</v>
      </c>
      <c r="C24" s="254">
        <f>$C$2-COUNTIF(D24:F24, "-")</f>
        <v>3</v>
      </c>
      <c r="D24" s="255" t="s">
        <v>119</v>
      </c>
      <c r="E24" s="255" t="s">
        <v>119</v>
      </c>
      <c r="F24" s="283" t="s">
        <v>119</v>
      </c>
    </row>
    <row r="25" spans="1:11" ht="18" customHeight="1" x14ac:dyDescent="0.2">
      <c r="A25" s="253" t="str">
        <f>OVERALL!A25</f>
        <v>GRATITUDE</v>
      </c>
      <c r="B25" s="135">
        <f>IF(C25=0,"-",COUNTIF(D25:F25,"y")/C25)</f>
        <v>0.33333333333333331</v>
      </c>
      <c r="C25" s="254">
        <f>$C$2-COUNTIF(D25:F25, "-")</f>
        <v>3</v>
      </c>
      <c r="D25" s="255" t="s">
        <v>119</v>
      </c>
      <c r="E25" s="255" t="s">
        <v>118</v>
      </c>
      <c r="F25" s="284" t="s">
        <v>119</v>
      </c>
    </row>
    <row r="26" spans="1:11" ht="18" customHeight="1" x14ac:dyDescent="0.2">
      <c r="A26" s="253" t="str">
        <f>OVERALL!A26</f>
        <v>THANKS</v>
      </c>
      <c r="B26" s="135">
        <f>IF(C26=0,"-",COUNTIF(D26:F26,"y")/C26)</f>
        <v>0.66666666666666663</v>
      </c>
      <c r="C26" s="254">
        <f>$C$2-COUNTIF(D26:F26, "-")</f>
        <v>3</v>
      </c>
      <c r="D26" s="255" t="s">
        <v>118</v>
      </c>
      <c r="E26" s="255" t="s">
        <v>118</v>
      </c>
      <c r="F26" s="284" t="s">
        <v>119</v>
      </c>
    </row>
    <row r="27" spans="1:11" ht="18" customHeight="1" x14ac:dyDescent="0.2">
      <c r="A27" s="141"/>
      <c r="C27" s="256">
        <f>AVERAGE(C24:C26)</f>
        <v>3</v>
      </c>
      <c r="D27" s="257">
        <f>COUNTA(D24:D26)-COUNTIF(D24:D26, "-")</f>
        <v>3</v>
      </c>
      <c r="E27" s="257">
        <f>COUNTA(E24:E26)-COUNTIF(E24:E26, "-")</f>
        <v>3</v>
      </c>
      <c r="F27" s="257">
        <f>COUNTA(F24:F26)-COUNTIF(F24:F26, "-")</f>
        <v>3</v>
      </c>
    </row>
    <row r="28" spans="1:11" ht="18" customHeight="1" x14ac:dyDescent="0.2">
      <c r="A28" s="130" t="str">
        <f>OVERALL!A28</f>
        <v>IMPACT</v>
      </c>
      <c r="B28" s="250">
        <f>IF(C33=0,"-",AVERAGE(B29:B32))</f>
        <v>0.5</v>
      </c>
      <c r="C28" s="132" t="s">
        <v>79</v>
      </c>
      <c r="D28" s="258">
        <f>IF(D33=0,"-",(COUNTIF(D29:D32, "y")/D33)*OVERALL!$C$28)</f>
        <v>0.1</v>
      </c>
      <c r="E28" s="258">
        <f>IF(E33=0,"-",(COUNTIF(E29:E32, "y")/E33)*OVERALL!$C$28)</f>
        <v>0.1</v>
      </c>
      <c r="F28" s="258">
        <f>IF(F33=0,"-",(COUNTIF(F29:F32, "y")/F33)*OVERALL!$C$28)</f>
        <v>0.1</v>
      </c>
    </row>
    <row r="29" spans="1:11" ht="18" customHeight="1" x14ac:dyDescent="0.2">
      <c r="A29" s="253" t="str">
        <f>OVERALL!A29</f>
        <v>VIBRANCY</v>
      </c>
      <c r="B29" s="135">
        <f>IF(C29=0,"-",COUNTIF(D29:F29,"y")/C29)</f>
        <v>1</v>
      </c>
      <c r="C29" s="254">
        <f>$C$2-COUNTIF(D29:F29, "-")</f>
        <v>3</v>
      </c>
      <c r="D29" s="255" t="s">
        <v>118</v>
      </c>
      <c r="E29" s="255" t="s">
        <v>118</v>
      </c>
      <c r="F29" s="283" t="s">
        <v>118</v>
      </c>
    </row>
    <row r="30" spans="1:11" ht="18" customHeight="1" x14ac:dyDescent="0.2">
      <c r="A30" s="253" t="str">
        <f>OVERALL!A30</f>
        <v>EMPATHY</v>
      </c>
      <c r="B30" s="135">
        <f>IF(C30=0,"-",COUNTIF(D30:F30,"y")/C30)</f>
        <v>0</v>
      </c>
      <c r="C30" s="254">
        <f>$C$2-COUNTIF(D30:F30, "-")</f>
        <v>3</v>
      </c>
      <c r="D30" s="255" t="s">
        <v>119</v>
      </c>
      <c r="E30" s="255" t="s">
        <v>119</v>
      </c>
      <c r="F30" s="284" t="s">
        <v>119</v>
      </c>
    </row>
    <row r="31" spans="1:11" ht="18" customHeight="1" x14ac:dyDescent="0.2">
      <c r="A31" s="253" t="str">
        <f>OVERALL!A31</f>
        <v>CONTROL</v>
      </c>
      <c r="B31" s="135">
        <f>IF(C31=0,"-",COUNTIF(D31:F31,"y")/C31)</f>
        <v>0</v>
      </c>
      <c r="C31" s="254">
        <f>$C$2-COUNTIF(D31:F31, "-")</f>
        <v>3</v>
      </c>
      <c r="D31" s="255" t="s">
        <v>119</v>
      </c>
      <c r="E31" s="255" t="s">
        <v>119</v>
      </c>
      <c r="F31" s="284" t="s">
        <v>119</v>
      </c>
    </row>
    <row r="32" spans="1:11" ht="18" customHeight="1" x14ac:dyDescent="0.2">
      <c r="A32" s="253" t="str">
        <f>OVERALL!A32</f>
        <v>CLARITY</v>
      </c>
      <c r="B32" s="135">
        <f>IF(C32=0,"-",COUNTIF(D32:F32,"y")/C32)</f>
        <v>1</v>
      </c>
      <c r="C32" s="254">
        <f>$C$2-COUNTIF(D32:F32, "-")</f>
        <v>3</v>
      </c>
      <c r="D32" s="255" t="s">
        <v>118</v>
      </c>
      <c r="E32" s="255" t="s">
        <v>118</v>
      </c>
      <c r="F32" s="255" t="s">
        <v>118</v>
      </c>
      <c r="K32" t="s">
        <v>79</v>
      </c>
    </row>
    <row r="33" spans="1:13" ht="18" customHeight="1" x14ac:dyDescent="0.2">
      <c r="A33" s="156"/>
      <c r="B33" s="157"/>
      <c r="C33" s="256">
        <f>AVERAGE(C29:C32)</f>
        <v>3</v>
      </c>
      <c r="D33" s="257">
        <f>COUNTA(D29:D32)-COUNTIF(D29:D32, "-")</f>
        <v>4</v>
      </c>
      <c r="E33" s="257">
        <f>COUNTA(E29:E32)-COUNTIF(E29:E32, "-")</f>
        <v>4</v>
      </c>
      <c r="F33" s="257">
        <f>COUNTA(F29:F32)-COUNTIF(F29:F32, "-")</f>
        <v>4</v>
      </c>
    </row>
    <row r="34" spans="1:13" ht="18" customHeight="1" x14ac:dyDescent="0.2">
      <c r="A34" s="259" t="str">
        <f>OVERALL!A34</f>
        <v>% OF CALLS WITH DEDUCTIONS</v>
      </c>
      <c r="B34" s="260">
        <f>IF(C37=0,"-",SUM(D37:F37)/C37)</f>
        <v>0</v>
      </c>
      <c r="C34" s="132" t="s">
        <v>79</v>
      </c>
      <c r="D34" s="261" t="str">
        <f>IF(D37=0,"-",IF(D37="","-",IF(D35="y",$H$35,IF(D36="y",$H$36,0%))))</f>
        <v>-</v>
      </c>
      <c r="E34" s="261" t="str">
        <f>IF(E37=0,"-",IF(E37="","-",IF(E35="y",$H$35,IF(E36="y",$H$36,0%))))</f>
        <v>-</v>
      </c>
      <c r="F34" s="261" t="str">
        <f>IF(F37=0,"-",IF(F37="","-",IF(F35="y",$H$35,IF(F36="y",$H$36,0%))))</f>
        <v>-</v>
      </c>
      <c r="H34" s="261" t="s">
        <v>120</v>
      </c>
    </row>
    <row r="35" spans="1:13" ht="18" customHeight="1" x14ac:dyDescent="0.2">
      <c r="A35" s="163" t="str">
        <f>OVERALL!A35</f>
        <v>AUDIO ISSUE (MAJOR IMPACT)</v>
      </c>
      <c r="B35" s="135">
        <f>IF(C35=0,"-",COUNTIF(D35:F35,"y")/C35)</f>
        <v>0</v>
      </c>
      <c r="C35" s="254">
        <f>$C$2-COUNTIF(D35:F35, "-")</f>
        <v>3</v>
      </c>
      <c r="D35" s="255" t="s">
        <v>119</v>
      </c>
      <c r="E35" s="255" t="s">
        <v>119</v>
      </c>
      <c r="F35" s="255" t="s">
        <v>119</v>
      </c>
      <c r="H35" s="255">
        <v>-0.3</v>
      </c>
      <c r="J35" s="255"/>
      <c r="K35" s="255"/>
      <c r="L35" s="255"/>
    </row>
    <row r="36" spans="1:13" ht="18" customHeight="1" x14ac:dyDescent="0.2">
      <c r="A36" s="163" t="str">
        <f>OVERALL!A36</f>
        <v>AUDIO ISSUE (DISTRACTION)</v>
      </c>
      <c r="B36" s="135">
        <f>IF(C36=0,"-",COUNTIF(D36:F36,"y")/C36)</f>
        <v>0</v>
      </c>
      <c r="C36" s="254">
        <f>$C$2-COUNTIF(D36:F36, "-")</f>
        <v>3</v>
      </c>
      <c r="D36" s="255" t="s">
        <v>119</v>
      </c>
      <c r="E36" s="255" t="s">
        <v>119</v>
      </c>
      <c r="F36" s="255" t="s">
        <v>119</v>
      </c>
      <c r="H36" s="255">
        <v>-0.1</v>
      </c>
      <c r="J36" s="255"/>
      <c r="K36" s="255"/>
      <c r="L36" s="255"/>
    </row>
    <row r="37" spans="1:13" ht="18" customHeight="1" x14ac:dyDescent="0.2">
      <c r="A37" s="156"/>
      <c r="B37" s="157"/>
      <c r="C37" s="256">
        <f>C35</f>
        <v>3</v>
      </c>
      <c r="D37" s="257">
        <f>IF(D35="NA","",COUNTIF(D35:D36, "y"))</f>
        <v>0</v>
      </c>
      <c r="E37" s="257">
        <f>IF(E35="NA","",COUNTIF(E35:E36, "y"))</f>
        <v>0</v>
      </c>
      <c r="F37" s="257">
        <f>IF(F35="NA","",COUNTIF(F35:F36, "y"))</f>
        <v>0</v>
      </c>
    </row>
    <row r="38" spans="1:13" ht="18" customHeight="1" x14ac:dyDescent="0.2">
      <c r="A38" s="300" t="str">
        <f>OVERALL!A38</f>
        <v>ADDITIONAL INSIGHT</v>
      </c>
      <c r="B38" s="300"/>
      <c r="C38" s="169" t="s">
        <v>79</v>
      </c>
      <c r="D38" s="262"/>
      <c r="E38" s="262"/>
      <c r="F38" s="262"/>
    </row>
    <row r="39" spans="1:13" ht="18" customHeight="1" x14ac:dyDescent="0.2">
      <c r="A39" s="253" t="str">
        <f>OVERALL!A39</f>
        <v>CALL ANSWERED-QUALITY</v>
      </c>
      <c r="B39" s="135">
        <f>IF(C39=0,"-",COUNTIF(D39:F39, "y")/C39)</f>
        <v>1</v>
      </c>
      <c r="C39" s="254">
        <f t="shared" ref="C39:C45" si="0">$C$2-COUNTIF(D39:F39, "-")</f>
        <v>3</v>
      </c>
      <c r="D39" s="255" t="s">
        <v>118</v>
      </c>
      <c r="E39" s="255" t="s">
        <v>118</v>
      </c>
      <c r="F39" s="255" t="s">
        <v>118</v>
      </c>
    </row>
    <row r="40" spans="1:13" ht="18" customHeight="1" x14ac:dyDescent="0.2">
      <c r="A40" s="253" t="str">
        <f>OVERALL!A40</f>
        <v>TALK TIME</v>
      </c>
      <c r="B40" s="263">
        <f>IF(C40=0,"-",AVERAGE(D40:F40))</f>
        <v>8.6805555555555299E-3</v>
      </c>
      <c r="C40" s="254">
        <f t="shared" si="0"/>
        <v>3</v>
      </c>
      <c r="D40" s="263"/>
      <c r="E40" s="263">
        <v>7.0254629629629599E-3</v>
      </c>
      <c r="F40" s="263">
        <v>1.0335648148148101E-2</v>
      </c>
      <c r="G40" s="176"/>
      <c r="H40" s="233"/>
      <c r="I40" s="233"/>
      <c r="J40" s="233"/>
      <c r="K40" s="233"/>
      <c r="L40" s="233"/>
      <c r="M40" s="233"/>
    </row>
    <row r="41" spans="1:13" ht="18" customHeight="1" x14ac:dyDescent="0.2">
      <c r="A41" s="253" t="str">
        <f>OVERALL!A41</f>
        <v>ASSESSOR RATING (0-10)</v>
      </c>
      <c r="B41" s="177">
        <f>IF(C41=0,"-",SUM(D41:F41)/C41)</f>
        <v>4.666666666666667</v>
      </c>
      <c r="C41" s="254">
        <f t="shared" si="0"/>
        <v>3</v>
      </c>
      <c r="D41" s="264">
        <v>5</v>
      </c>
      <c r="E41" s="264">
        <v>5</v>
      </c>
      <c r="F41" s="264">
        <v>4</v>
      </c>
    </row>
    <row r="42" spans="1:13" ht="18" customHeight="1" x14ac:dyDescent="0.2">
      <c r="A42" s="253" t="str">
        <f>OVERALL!A42</f>
        <v>EXPLAINED KEY FEATURES</v>
      </c>
      <c r="B42" s="135">
        <f>IF(C42=0,"-",COUNTIF(D42:F42, "y")/C42)</f>
        <v>1</v>
      </c>
      <c r="C42" s="254">
        <f t="shared" si="0"/>
        <v>3</v>
      </c>
      <c r="D42" s="264" t="s">
        <v>118</v>
      </c>
      <c r="E42" s="264" t="s">
        <v>118</v>
      </c>
      <c r="F42" s="282" t="s">
        <v>118</v>
      </c>
      <c r="G42" s="265"/>
      <c r="H42" t="s">
        <v>79</v>
      </c>
    </row>
    <row r="43" spans="1:13" ht="18" customHeight="1" x14ac:dyDescent="0.2">
      <c r="A43" s="253" t="str">
        <f>OVERALL!A43</f>
        <v>REVEALED PRICING</v>
      </c>
      <c r="B43" s="135">
        <f>IF(C43=0,"-",COUNTIF(D43:F43, "y")/C43)</f>
        <v>1</v>
      </c>
      <c r="C43" s="254">
        <f t="shared" si="0"/>
        <v>3</v>
      </c>
      <c r="D43" s="264" t="s">
        <v>118</v>
      </c>
      <c r="E43" s="264" t="s">
        <v>118</v>
      </c>
      <c r="F43" s="282" t="s">
        <v>118</v>
      </c>
    </row>
    <row r="44" spans="1:13" ht="18" customHeight="1" x14ac:dyDescent="0.2">
      <c r="A44" s="253" t="str">
        <f>OVERALL!A44</f>
        <v>EXPLAINED ACTIONS &amp; PROCESS</v>
      </c>
      <c r="B44" s="135">
        <f>IF(C44=0,"-",COUNTIF(D44:F44, "y")/C44)</f>
        <v>1</v>
      </c>
      <c r="C44" s="254">
        <f t="shared" si="0"/>
        <v>3</v>
      </c>
      <c r="D44" s="264" t="s">
        <v>118</v>
      </c>
      <c r="E44" s="264" t="s">
        <v>118</v>
      </c>
      <c r="F44" s="282" t="s">
        <v>118</v>
      </c>
    </row>
    <row r="45" spans="1:13" ht="18" customHeight="1" x14ac:dyDescent="0.2">
      <c r="A45" s="253" t="str">
        <f>OVERALL!A45</f>
        <v>WEBSITE EDUCATION</v>
      </c>
      <c r="B45" s="135">
        <f>IF(C45=0,"-",COUNTIF(D45:F45, "y")/C45)</f>
        <v>0</v>
      </c>
      <c r="C45" s="254">
        <f t="shared" si="0"/>
        <v>3</v>
      </c>
      <c r="D45" s="264" t="s">
        <v>119</v>
      </c>
      <c r="E45" s="264" t="s">
        <v>119</v>
      </c>
      <c r="F45" s="282" t="s">
        <v>119</v>
      </c>
    </row>
    <row r="46" spans="1:13" ht="18" customHeight="1" x14ac:dyDescent="0.2">
      <c r="A46" s="266"/>
      <c r="B46" s="135"/>
      <c r="C46" s="254"/>
      <c r="D46" s="264"/>
      <c r="E46" s="264"/>
      <c r="F46" s="264"/>
    </row>
    <row r="47" spans="1:13" ht="150" x14ac:dyDescent="0.2">
      <c r="A47" s="267" t="s">
        <v>79</v>
      </c>
      <c r="B47" s="301" t="s">
        <v>121</v>
      </c>
      <c r="C47" s="301"/>
      <c r="D47" s="268" t="s">
        <v>152</v>
      </c>
      <c r="E47" s="268" t="s">
        <v>153</v>
      </c>
      <c r="F47" s="268" t="s">
        <v>154</v>
      </c>
    </row>
    <row r="48" spans="1:13" ht="18" customHeight="1" x14ac:dyDescent="0.2">
      <c r="A48" s="269" t="s">
        <v>125</v>
      </c>
      <c r="D48" s="270">
        <f>IF(D$2="","",IF(D$39="n", "", SUM(D$6,D$12,D$17,D$23,D$28,D$34)))</f>
        <v>0.62083333333333335</v>
      </c>
      <c r="E48" s="270">
        <f>IF(E$2="","",IF(E$39="n", "", SUM(E$6,E$12,E$17,E$23,E$28,E$34)))</f>
        <v>0.60833333333333328</v>
      </c>
      <c r="F48" s="270">
        <f>IF(F$2="","",IF(F$39="n", "", SUM(F$6,F$12,F$17,F$23,F$28,F$34)))</f>
        <v>0.4458333333333333</v>
      </c>
    </row>
    <row r="50" spans="1:6" ht="19" x14ac:dyDescent="0.25">
      <c r="A50" s="271" t="s">
        <v>126</v>
      </c>
      <c r="B50" s="272" t="s">
        <v>127</v>
      </c>
    </row>
    <row r="51" spans="1:6" x14ac:dyDescent="0.2">
      <c r="A51" s="181" t="s">
        <v>101</v>
      </c>
      <c r="B51" s="273">
        <v>0.3</v>
      </c>
      <c r="C51" s="181"/>
      <c r="D51" s="274">
        <f>[1]TPG!D$4</f>
        <v>0.9</v>
      </c>
      <c r="E51" s="274">
        <f>[1]TPG!E$4</f>
        <v>0.90833333333333333</v>
      </c>
      <c r="F51" s="274">
        <f>[1]TPG!F$4</f>
        <v>0.9</v>
      </c>
    </row>
    <row r="52" spans="1:6" x14ac:dyDescent="0.2">
      <c r="A52" s="181" t="s">
        <v>102</v>
      </c>
      <c r="B52" s="273">
        <v>0.7</v>
      </c>
      <c r="C52" s="181"/>
      <c r="D52" s="275">
        <f>D4</f>
        <v>0.62083333333333335</v>
      </c>
      <c r="E52" s="275">
        <f>E4</f>
        <v>0.60833333333333328</v>
      </c>
      <c r="F52" s="275">
        <f>F4</f>
        <v>0.4458333333333333</v>
      </c>
    </row>
    <row r="53" spans="1:6" x14ac:dyDescent="0.2">
      <c r="A53" t="s">
        <v>79</v>
      </c>
      <c r="D53" s="276"/>
      <c r="E53" s="276"/>
      <c r="F53" s="276"/>
    </row>
    <row r="54" spans="1:6" x14ac:dyDescent="0.2">
      <c r="A54" s="277" t="s">
        <v>128</v>
      </c>
      <c r="D54" s="276"/>
      <c r="E54" s="276"/>
      <c r="F54" s="276"/>
    </row>
    <row r="55" spans="1:6" x14ac:dyDescent="0.2">
      <c r="A55" s="181" t="s">
        <v>101</v>
      </c>
      <c r="B55" s="181"/>
      <c r="C55" s="181"/>
      <c r="D55" s="275">
        <f>IF(D51="-","-",D51*$B$51)</f>
        <v>0.27</v>
      </c>
      <c r="E55" s="275">
        <f>IF(E51="-","-",E51*$B$51)</f>
        <v>0.27249999999999996</v>
      </c>
      <c r="F55" s="275">
        <f>IF(F51="-","-",F51*$B$51)</f>
        <v>0.27</v>
      </c>
    </row>
    <row r="56" spans="1:6" x14ac:dyDescent="0.2">
      <c r="A56" s="181" t="s">
        <v>102</v>
      </c>
      <c r="B56" s="181"/>
      <c r="C56" s="181"/>
      <c r="D56" s="275">
        <f>IF(D52="-","-",D52*$B$52)</f>
        <v>0.43458333333333332</v>
      </c>
      <c r="E56" s="275">
        <f>IF(E52="-","-",E52*$B$52)</f>
        <v>0.42583333333333329</v>
      </c>
      <c r="F56" s="275">
        <f>IF(F52="-","-",F52*$B$52)</f>
        <v>0.31208333333333327</v>
      </c>
    </row>
    <row r="57" spans="1:6" x14ac:dyDescent="0.2">
      <c r="A57" s="278" t="s">
        <v>45</v>
      </c>
      <c r="B57" s="278"/>
      <c r="C57" s="278"/>
      <c r="D57" s="279">
        <f>IF(D51="","",IF(D52="","",SUM(D55:D56)))</f>
        <v>0.70458333333333334</v>
      </c>
      <c r="E57" s="279">
        <f>IF(E51="","",IF(E52="","",SUM(E55:E56)))</f>
        <v>0.69833333333333325</v>
      </c>
      <c r="F57" s="279">
        <f>IF(F51="","",IF(F52="","",SUM(F55:F56)))</f>
        <v>0.58208333333333329</v>
      </c>
    </row>
  </sheetData>
  <mergeCells count="2">
    <mergeCell ref="A38:B38"/>
    <mergeCell ref="B47:C47"/>
  </mergeCells>
  <conditionalFormatting sqref="B4">
    <cfRule type="expression" dxfId="16" priority="2">
      <formula>LEN(TRIM(B4))=0</formula>
    </cfRule>
    <cfRule type="cellIs" dxfId="15" priority="3" operator="greaterThanOrEqual">
      <formula>0.905</formula>
    </cfRule>
    <cfRule type="cellIs" dxfId="14" priority="4" operator="between">
      <formula>0.754999</formula>
      <formula>0.905</formula>
    </cfRule>
    <cfRule type="cellIs" dxfId="13" priority="5" operator="between">
      <formula>0.604999</formula>
      <formula>0.754999</formula>
    </cfRule>
    <cfRule type="cellIs" dxfId="12" priority="6" operator="between">
      <formula>0.44999</formula>
      <formula>0.605</formula>
    </cfRule>
    <cfRule type="cellIs" dxfId="11" priority="7" operator="lessThan">
      <formula>0.45</formula>
    </cfRule>
  </conditionalFormatting>
  <conditionalFormatting sqref="B6">
    <cfRule type="containsText" dxfId="10" priority="8" operator="containsText" text="NA">
      <formula>NOT(ISERROR(SEARCH("NA",B6)))</formula>
    </cfRule>
  </conditionalFormatting>
  <conditionalFormatting sqref="B12">
    <cfRule type="containsText" dxfId="9" priority="9" operator="containsText" text="NA">
      <formula>NOT(ISERROR(SEARCH("NA",B12)))</formula>
    </cfRule>
  </conditionalFormatting>
  <conditionalFormatting sqref="B17">
    <cfRule type="containsText" dxfId="8" priority="10" operator="containsText" text="NA">
      <formula>NOT(ISERROR(SEARCH("NA",B17)))</formula>
    </cfRule>
  </conditionalFormatting>
  <conditionalFormatting sqref="B23">
    <cfRule type="containsText" dxfId="7" priority="11" operator="containsText" text="NA">
      <formula>NOT(ISERROR(SEARCH("NA",B23)))</formula>
    </cfRule>
  </conditionalFormatting>
  <conditionalFormatting sqref="B28">
    <cfRule type="containsText" dxfId="6" priority="12" operator="containsText" text="NA">
      <formula>NOT(ISERROR(SEARCH("NA",B28)))</formula>
    </cfRule>
  </conditionalFormatting>
  <conditionalFormatting sqref="D4:F4">
    <cfRule type="expression" dxfId="5" priority="13">
      <formula>LEN(TRIM(D4))=0</formula>
    </cfRule>
    <cfRule type="cellIs" dxfId="4" priority="14" operator="greaterThanOrEqual">
      <formula>0.905</formula>
    </cfRule>
    <cfRule type="cellIs" dxfId="3" priority="15" operator="between">
      <formula>0.754999</formula>
      <formula>0.905</formula>
    </cfRule>
    <cfRule type="cellIs" dxfId="2" priority="16" operator="between">
      <formula>0.604999</formula>
      <formula>0.754999</formula>
    </cfRule>
    <cfRule type="cellIs" dxfId="1" priority="17" operator="between">
      <formula>0.44999</formula>
      <formula>0.605</formula>
    </cfRule>
    <cfRule type="cellIs" dxfId="0" priority="18" operator="lessThan">
      <formula>0.45</formula>
    </cfRule>
  </conditionalFormatting>
  <pageMargins left="0.7" right="0.7" top="0.75" bottom="0.75" header="0.51180555555555496" footer="0.51180555555555496"/>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52</TotalTime>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REPORT</vt:lpstr>
      <vt:lpstr>LOAD_SHEET</vt:lpstr>
      <vt:lpstr>OVERALL</vt:lpstr>
      <vt:lpstr>AUSSIE</vt:lpstr>
      <vt:lpstr>DODO</vt:lpstr>
      <vt:lpstr>iiNET</vt:lpstr>
      <vt:lpstr>OPTUS</vt:lpstr>
      <vt:lpstr>TELSTRA</vt:lpstr>
      <vt:lpstr>TPG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Simon Blair</cp:lastModifiedBy>
  <cp:revision>5</cp:revision>
  <dcterms:created xsi:type="dcterms:W3CDTF">2018-06-07T01:02:58Z</dcterms:created>
  <dcterms:modified xsi:type="dcterms:W3CDTF">2026-03-02T01:43:54Z</dcterms:modified>
  <dc:language>en-AU</dc:language>
</cp:coreProperties>
</file>