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QUALITY/"/>
    </mc:Choice>
  </mc:AlternateContent>
  <xr:revisionPtr revIDLastSave="0" documentId="13_ncr:1_{1C18641A-9A2F-B646-BD15-1F6CEE67B133}" xr6:coauthVersionLast="47" xr6:coauthVersionMax="47" xr10:uidLastSave="{00000000-0000-0000-0000-000000000000}"/>
  <bookViews>
    <workbookView xWindow="3420" yWindow="500" windowWidth="23260" windowHeight="13900" tabRatio="71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E51" i="8"/>
  <c r="F51" i="8"/>
  <c r="F57" i="8" s="1"/>
  <c r="F3" i="8" s="1"/>
  <c r="D51" i="8"/>
  <c r="E51" i="7"/>
  <c r="F51" i="7"/>
  <c r="D51" i="7"/>
  <c r="D55" i="7" s="1"/>
  <c r="D57" i="7" s="1"/>
  <c r="D3" i="7" s="1"/>
  <c r="E51" i="6"/>
  <c r="E55" i="6" s="1"/>
  <c r="F51" i="6"/>
  <c r="D51" i="6"/>
  <c r="E51" i="5"/>
  <c r="F51" i="5"/>
  <c r="D51" i="5"/>
  <c r="D55" i="5" s="1"/>
  <c r="E51" i="4"/>
  <c r="F51" i="4"/>
  <c r="D51" i="4"/>
  <c r="E69" i="3"/>
  <c r="F69" i="3"/>
  <c r="G69" i="3"/>
  <c r="H69" i="3"/>
  <c r="I69" i="3"/>
  <c r="D69" i="3"/>
  <c r="B69" i="3"/>
  <c r="E51" i="3"/>
  <c r="F51" i="3"/>
  <c r="G51" i="3"/>
  <c r="H51" i="3"/>
  <c r="I51" i="3"/>
  <c r="D51" i="3"/>
  <c r="F55" i="8"/>
  <c r="E55" i="8"/>
  <c r="E57" i="8" s="1"/>
  <c r="E3" i="8" s="1"/>
  <c r="D55" i="8"/>
  <c r="D57" i="8" s="1"/>
  <c r="D3" i="8" s="1"/>
  <c r="A42" i="8"/>
  <c r="A41" i="8"/>
  <c r="A38" i="8"/>
  <c r="F37" i="8"/>
  <c r="E37" i="8"/>
  <c r="D37" i="8"/>
  <c r="D34" i="8" s="1"/>
  <c r="A35" i="8"/>
  <c r="F34" i="8"/>
  <c r="E34" i="8"/>
  <c r="A34" i="8"/>
  <c r="F33" i="8"/>
  <c r="E33" i="8"/>
  <c r="D33" i="8"/>
  <c r="A32" i="8"/>
  <c r="F28" i="8"/>
  <c r="E28" i="8"/>
  <c r="D28" i="8"/>
  <c r="A28" i="8"/>
  <c r="F27" i="8"/>
  <c r="E27" i="8"/>
  <c r="D27" i="8"/>
  <c r="D23" i="8" s="1"/>
  <c r="A24" i="8"/>
  <c r="F23" i="8"/>
  <c r="A23" i="8"/>
  <c r="F22" i="8"/>
  <c r="E22" i="8"/>
  <c r="D22" i="8"/>
  <c r="D17" i="8" s="1"/>
  <c r="C18" i="8"/>
  <c r="B18" i="8" s="1"/>
  <c r="A18" i="8"/>
  <c r="A17" i="8"/>
  <c r="F16" i="8"/>
  <c r="E16" i="8"/>
  <c r="E12" i="8" s="1"/>
  <c r="D16" i="8"/>
  <c r="F12" i="8"/>
  <c r="D12" i="8"/>
  <c r="A12" i="8"/>
  <c r="F11" i="8"/>
  <c r="E11" i="8"/>
  <c r="E6" i="8" s="1"/>
  <c r="D11" i="8"/>
  <c r="D6" i="8" s="1"/>
  <c r="F6" i="8"/>
  <c r="A6" i="8"/>
  <c r="A4" i="8"/>
  <c r="A3" i="8"/>
  <c r="C2" i="8"/>
  <c r="C41" i="8" s="1"/>
  <c r="B41" i="8" s="1"/>
  <c r="A2" i="8"/>
  <c r="F55" i="7"/>
  <c r="F57" i="7" s="1"/>
  <c r="F3" i="7" s="1"/>
  <c r="E55" i="7"/>
  <c r="E57" i="7" s="1"/>
  <c r="E3" i="7" s="1"/>
  <c r="A42" i="7"/>
  <c r="A38" i="7"/>
  <c r="F37" i="7"/>
  <c r="E37" i="7"/>
  <c r="D37" i="7"/>
  <c r="D34" i="7" s="1"/>
  <c r="F34" i="7"/>
  <c r="E34" i="7"/>
  <c r="A34" i="7"/>
  <c r="F33" i="7"/>
  <c r="E33" i="7"/>
  <c r="D33" i="7"/>
  <c r="D28" i="7" s="1"/>
  <c r="F28" i="7"/>
  <c r="E28" i="7"/>
  <c r="A28" i="7"/>
  <c r="F27" i="7"/>
  <c r="E27" i="7"/>
  <c r="D27" i="7"/>
  <c r="D23" i="7" s="1"/>
  <c r="F23" i="7"/>
  <c r="A23" i="7"/>
  <c r="F22" i="7"/>
  <c r="E22" i="7"/>
  <c r="D22" i="7"/>
  <c r="A21" i="7"/>
  <c r="D17" i="7"/>
  <c r="A17" i="7"/>
  <c r="F16" i="7"/>
  <c r="E16" i="7"/>
  <c r="D16" i="7"/>
  <c r="D12" i="7" s="1"/>
  <c r="A13" i="7"/>
  <c r="A12" i="7"/>
  <c r="F11" i="7"/>
  <c r="E11" i="7"/>
  <c r="D11" i="7"/>
  <c r="D6" i="7" s="1"/>
  <c r="F6" i="7"/>
  <c r="A6" i="7"/>
  <c r="A4" i="7"/>
  <c r="A3" i="7"/>
  <c r="C2" i="7"/>
  <c r="C39" i="7" s="1"/>
  <c r="B39" i="7" s="1"/>
  <c r="D57" i="6"/>
  <c r="D3" i="6" s="1"/>
  <c r="F55" i="6"/>
  <c r="F57" i="6" s="1"/>
  <c r="F3" i="6" s="1"/>
  <c r="D55" i="6"/>
  <c r="A42" i="6"/>
  <c r="A41" i="6"/>
  <c r="A39" i="6"/>
  <c r="A38" i="6"/>
  <c r="F37" i="6"/>
  <c r="E37" i="6"/>
  <c r="D37" i="6"/>
  <c r="D34" i="6" s="1"/>
  <c r="F34" i="6"/>
  <c r="E34" i="6"/>
  <c r="A34" i="6"/>
  <c r="F33" i="6"/>
  <c r="F28" i="6" s="1"/>
  <c r="E33" i="6"/>
  <c r="D33" i="6"/>
  <c r="E28" i="6"/>
  <c r="D28" i="6"/>
  <c r="A28" i="6"/>
  <c r="F27" i="6"/>
  <c r="E27" i="6"/>
  <c r="E23" i="6" s="1"/>
  <c r="D27" i="6"/>
  <c r="D23" i="6" s="1"/>
  <c r="A23" i="6"/>
  <c r="F22" i="6"/>
  <c r="E22" i="6"/>
  <c r="D22" i="6"/>
  <c r="A21" i="6"/>
  <c r="D17" i="6"/>
  <c r="A17" i="6"/>
  <c r="F16" i="6"/>
  <c r="E16" i="6"/>
  <c r="D16" i="6"/>
  <c r="D12" i="6" s="1"/>
  <c r="A13" i="6"/>
  <c r="F12" i="6"/>
  <c r="A12" i="6"/>
  <c r="F11" i="6"/>
  <c r="F6" i="6" s="1"/>
  <c r="E11" i="6"/>
  <c r="E6" i="6" s="1"/>
  <c r="D11" i="6"/>
  <c r="D6" i="6" s="1"/>
  <c r="A10" i="6"/>
  <c r="A9" i="6"/>
  <c r="A7" i="6"/>
  <c r="A6" i="6"/>
  <c r="A4" i="6"/>
  <c r="A3" i="6"/>
  <c r="C2" i="6"/>
  <c r="A2" i="6"/>
  <c r="F57" i="5"/>
  <c r="F3" i="5" s="1"/>
  <c r="F55" i="5"/>
  <c r="E55" i="5"/>
  <c r="E57" i="5" s="1"/>
  <c r="E3" i="5" s="1"/>
  <c r="C45" i="5"/>
  <c r="B45" i="5"/>
  <c r="C44" i="5"/>
  <c r="B44" i="5" s="1"/>
  <c r="C42" i="5"/>
  <c r="B42" i="5" s="1"/>
  <c r="A42" i="5"/>
  <c r="C41" i="5"/>
  <c r="B41" i="5" s="1"/>
  <c r="C40" i="5"/>
  <c r="B40" i="5" s="1"/>
  <c r="A38" i="5"/>
  <c r="F37" i="5"/>
  <c r="E37" i="5"/>
  <c r="E34" i="5" s="1"/>
  <c r="D37" i="5"/>
  <c r="D34" i="5" s="1"/>
  <c r="C37" i="5"/>
  <c r="C36" i="5"/>
  <c r="B36" i="5" s="1"/>
  <c r="C35" i="5"/>
  <c r="B35" i="5" s="1"/>
  <c r="F34" i="5"/>
  <c r="A34" i="5"/>
  <c r="F33" i="5"/>
  <c r="F28" i="5" s="1"/>
  <c r="E33" i="5"/>
  <c r="E28" i="5" s="1"/>
  <c r="D33" i="5"/>
  <c r="C32" i="5"/>
  <c r="B32" i="5" s="1"/>
  <c r="C31" i="5"/>
  <c r="B31" i="5"/>
  <c r="A31" i="5"/>
  <c r="C30" i="5"/>
  <c r="B30" i="5" s="1"/>
  <c r="C29" i="5"/>
  <c r="B29" i="5"/>
  <c r="D28" i="5"/>
  <c r="A28" i="5"/>
  <c r="F27" i="5"/>
  <c r="E27" i="5"/>
  <c r="D27" i="5"/>
  <c r="C26" i="5"/>
  <c r="B26" i="5"/>
  <c r="C25" i="5"/>
  <c r="B25" i="5" s="1"/>
  <c r="A25" i="5"/>
  <c r="C24" i="5"/>
  <c r="A23" i="5"/>
  <c r="F22" i="5"/>
  <c r="E22" i="5"/>
  <c r="D22" i="5"/>
  <c r="C22" i="5"/>
  <c r="C21" i="5"/>
  <c r="B21" i="5"/>
  <c r="A21" i="5"/>
  <c r="C20" i="5"/>
  <c r="B20" i="5"/>
  <c r="C19" i="5"/>
  <c r="B19" i="5" s="1"/>
  <c r="C18" i="5"/>
  <c r="B18" i="5" s="1"/>
  <c r="E17" i="5"/>
  <c r="B17" i="5"/>
  <c r="A17" i="5"/>
  <c r="F16" i="5"/>
  <c r="E16" i="5"/>
  <c r="E12" i="5" s="1"/>
  <c r="D16" i="5"/>
  <c r="C15" i="5"/>
  <c r="B15" i="5" s="1"/>
  <c r="C14" i="5"/>
  <c r="B14" i="5"/>
  <c r="C13" i="5"/>
  <c r="B13" i="5"/>
  <c r="A12" i="5"/>
  <c r="F11" i="5"/>
  <c r="F6" i="5" s="1"/>
  <c r="E11" i="5"/>
  <c r="D11" i="5"/>
  <c r="C10" i="5"/>
  <c r="B10" i="5"/>
  <c r="A10" i="5"/>
  <c r="C9" i="5"/>
  <c r="B9" i="5"/>
  <c r="B6" i="5" s="1"/>
  <c r="C8" i="5"/>
  <c r="B8" i="5" s="1"/>
  <c r="C7" i="5"/>
  <c r="C11" i="5" s="1"/>
  <c r="B7" i="5"/>
  <c r="A6" i="5"/>
  <c r="A4" i="5"/>
  <c r="A3" i="5"/>
  <c r="C2" i="5"/>
  <c r="C43" i="5" s="1"/>
  <c r="B43" i="5" s="1"/>
  <c r="A2" i="5"/>
  <c r="F55" i="4"/>
  <c r="F57" i="4" s="1"/>
  <c r="F3" i="4" s="1"/>
  <c r="E55" i="4"/>
  <c r="E57" i="4" s="1"/>
  <c r="E3" i="4" s="1"/>
  <c r="D55" i="4"/>
  <c r="D57" i="4" s="1"/>
  <c r="D3" i="4" s="1"/>
  <c r="A42" i="4"/>
  <c r="A38" i="4"/>
  <c r="F37" i="4"/>
  <c r="E37" i="4"/>
  <c r="E34" i="4" s="1"/>
  <c r="D37" i="4"/>
  <c r="D34" i="4" s="1"/>
  <c r="F34" i="4"/>
  <c r="A34" i="4"/>
  <c r="F33" i="4"/>
  <c r="F28" i="4" s="1"/>
  <c r="E33" i="4"/>
  <c r="E28" i="4" s="1"/>
  <c r="D33" i="4"/>
  <c r="D28" i="4" s="1"/>
  <c r="A31" i="4"/>
  <c r="A29" i="4"/>
  <c r="A28" i="4"/>
  <c r="F27" i="4"/>
  <c r="E27" i="4"/>
  <c r="D27" i="4"/>
  <c r="A24" i="4"/>
  <c r="A23" i="4"/>
  <c r="F22" i="4"/>
  <c r="E22" i="4"/>
  <c r="D22" i="4"/>
  <c r="A21" i="4"/>
  <c r="A17" i="4"/>
  <c r="F16" i="4"/>
  <c r="E16" i="4"/>
  <c r="D16" i="4"/>
  <c r="D12" i="4" s="1"/>
  <c r="F12" i="4"/>
  <c r="E12" i="4"/>
  <c r="A12" i="4"/>
  <c r="F11" i="4"/>
  <c r="E11" i="4"/>
  <c r="E6" i="4" s="1"/>
  <c r="D11" i="4"/>
  <c r="A10" i="4"/>
  <c r="A9" i="4"/>
  <c r="A7" i="4"/>
  <c r="A6" i="4"/>
  <c r="A4" i="4"/>
  <c r="A3" i="4"/>
  <c r="C2" i="4"/>
  <c r="A2" i="4"/>
  <c r="A56" i="3"/>
  <c r="I55" i="3"/>
  <c r="F55" i="3"/>
  <c r="A55" i="3"/>
  <c r="AG47" i="3"/>
  <c r="AF47" i="3"/>
  <c r="AE47" i="3"/>
  <c r="AA47" i="3"/>
  <c r="Z47" i="3"/>
  <c r="Y47" i="3"/>
  <c r="X47" i="3"/>
  <c r="W47" i="3"/>
  <c r="V47" i="3"/>
  <c r="U47" i="3"/>
  <c r="T47" i="3"/>
  <c r="S47" i="3"/>
  <c r="R47" i="3"/>
  <c r="Q47" i="3"/>
  <c r="P47" i="3"/>
  <c r="O47" i="3"/>
  <c r="N47" i="3"/>
  <c r="M47" i="3"/>
  <c r="I47" i="3"/>
  <c r="H47" i="3"/>
  <c r="G47" i="3"/>
  <c r="F47" i="3"/>
  <c r="E47" i="3"/>
  <c r="D47" i="3"/>
  <c r="A45" i="3"/>
  <c r="A45" i="5" s="1"/>
  <c r="A44" i="3"/>
  <c r="A43" i="3"/>
  <c r="A42" i="3"/>
  <c r="A41" i="3"/>
  <c r="A40" i="3"/>
  <c r="A39" i="3"/>
  <c r="A36" i="3"/>
  <c r="A35" i="3"/>
  <c r="A35" i="4" s="1"/>
  <c r="A32" i="3"/>
  <c r="A31" i="3"/>
  <c r="A30" i="3"/>
  <c r="A29" i="3"/>
  <c r="C28" i="3"/>
  <c r="A26" i="3"/>
  <c r="A25" i="3"/>
  <c r="A24" i="3"/>
  <c r="A24" i="6" s="1"/>
  <c r="AJ23" i="3"/>
  <c r="C23" i="3"/>
  <c r="A21" i="3"/>
  <c r="A21" i="8" s="1"/>
  <c r="A20" i="3"/>
  <c r="A19" i="3"/>
  <c r="A18" i="3"/>
  <c r="C17" i="3"/>
  <c r="A15" i="3"/>
  <c r="A14" i="3"/>
  <c r="A13" i="3"/>
  <c r="A13" i="5" s="1"/>
  <c r="C12" i="3"/>
  <c r="F12" i="5" s="1"/>
  <c r="A10" i="3"/>
  <c r="A9" i="3"/>
  <c r="A8" i="3"/>
  <c r="A7" i="3"/>
  <c r="C6" i="3"/>
  <c r="I2" i="3"/>
  <c r="H2" i="3"/>
  <c r="G2" i="3"/>
  <c r="F2" i="3"/>
  <c r="E2" i="3"/>
  <c r="D2" i="3"/>
  <c r="A2" i="3"/>
  <c r="A2" i="7" s="1"/>
  <c r="A50" i="2"/>
  <c r="A49" i="2"/>
  <c r="A48" i="2"/>
  <c r="A47" i="2"/>
  <c r="A46" i="2"/>
  <c r="A45" i="2"/>
  <c r="A44" i="2"/>
  <c r="A43" i="2"/>
  <c r="A42" i="2"/>
  <c r="A41" i="2"/>
  <c r="A40" i="2"/>
  <c r="A39" i="2"/>
  <c r="A38" i="2"/>
  <c r="A37" i="2"/>
  <c r="A36" i="2"/>
  <c r="A35" i="2"/>
  <c r="A34" i="2"/>
  <c r="A33" i="2"/>
  <c r="A32" i="2"/>
  <c r="A31" i="2"/>
  <c r="A25" i="2"/>
  <c r="A22" i="2"/>
  <c r="A19" i="2"/>
  <c r="A13" i="2"/>
  <c r="AI13" i="2" s="1"/>
  <c r="AK12" i="2"/>
  <c r="R12" i="2"/>
  <c r="Q12" i="2"/>
  <c r="L12" i="2"/>
  <c r="G12" i="2"/>
  <c r="A12" i="2"/>
  <c r="AC11" i="2"/>
  <c r="AA11" i="2"/>
  <c r="P11" i="2"/>
  <c r="O11" i="2"/>
  <c r="AJ10" i="2"/>
  <c r="AH10" i="2"/>
  <c r="AC10" i="2"/>
  <c r="AA10" i="2"/>
  <c r="L10" i="2"/>
  <c r="G10" i="2"/>
  <c r="AI9" i="2"/>
  <c r="AH9" i="2"/>
  <c r="R9" i="2"/>
  <c r="M9" i="2"/>
  <c r="I9" i="2"/>
  <c r="G9" i="2"/>
  <c r="AC8" i="2"/>
  <c r="X8" i="2"/>
  <c r="P8" i="2"/>
  <c r="O8" i="2"/>
  <c r="AC7" i="2"/>
  <c r="A7" i="2"/>
  <c r="A4" i="2"/>
  <c r="A2" i="2"/>
  <c r="A34" i="1"/>
  <c r="A33" i="1"/>
  <c r="A30" i="2" s="1"/>
  <c r="A32" i="1"/>
  <c r="A29" i="2" s="1"/>
  <c r="A31" i="1"/>
  <c r="A28" i="2" s="1"/>
  <c r="A30" i="1"/>
  <c r="A27" i="2" s="1"/>
  <c r="A29" i="1"/>
  <c r="A26" i="2" s="1"/>
  <c r="A28" i="1"/>
  <c r="A27" i="1"/>
  <c r="A24" i="2" s="1"/>
  <c r="A26" i="1"/>
  <c r="A23" i="2" s="1"/>
  <c r="A25" i="1"/>
  <c r="A24" i="1"/>
  <c r="A21" i="2" s="1"/>
  <c r="A23" i="1"/>
  <c r="A20" i="2" s="1"/>
  <c r="A22" i="1"/>
  <c r="A21" i="1"/>
  <c r="A18" i="2" s="1"/>
  <c r="A20" i="1"/>
  <c r="A17" i="2" s="1"/>
  <c r="A19" i="1"/>
  <c r="A16" i="2" s="1"/>
  <c r="A18" i="1"/>
  <c r="A15" i="2" s="1"/>
  <c r="A17" i="1"/>
  <c r="S39" i="2" s="1"/>
  <c r="A16" i="1"/>
  <c r="A15" i="1"/>
  <c r="A14" i="1"/>
  <c r="A11" i="2" s="1"/>
  <c r="A13" i="1"/>
  <c r="A10" i="2" s="1"/>
  <c r="A12" i="1"/>
  <c r="A9" i="2" s="1"/>
  <c r="A11" i="1"/>
  <c r="A8" i="2" s="1"/>
  <c r="AD10" i="1"/>
  <c r="AC10" i="1"/>
  <c r="A10" i="1"/>
  <c r="AD9" i="1"/>
  <c r="AC9" i="1"/>
  <c r="A9" i="1"/>
  <c r="A6" i="2" s="1"/>
  <c r="A8" i="1"/>
  <c r="A5" i="2" s="1"/>
  <c r="A7" i="1"/>
  <c r="AD6" i="1"/>
  <c r="AC6" i="1"/>
  <c r="A6" i="1"/>
  <c r="A5" i="1"/>
  <c r="F57" i="9"/>
  <c r="F3" i="9" s="1"/>
  <c r="D57" i="9"/>
  <c r="D3" i="9" s="1"/>
  <c r="F55" i="9"/>
  <c r="E55" i="9"/>
  <c r="E57" i="9" s="1"/>
  <c r="E3" i="9" s="1"/>
  <c r="D55" i="9"/>
  <c r="A45" i="9"/>
  <c r="A44" i="9"/>
  <c r="A43" i="9"/>
  <c r="C42" i="9"/>
  <c r="B42" i="9" s="1"/>
  <c r="A42" i="9"/>
  <c r="A41" i="9"/>
  <c r="A40" i="9"/>
  <c r="A39" i="9"/>
  <c r="A38" i="9"/>
  <c r="F37" i="9"/>
  <c r="E37" i="9"/>
  <c r="E34" i="9" s="1"/>
  <c r="D37" i="9"/>
  <c r="D34" i="9" s="1"/>
  <c r="A36" i="9"/>
  <c r="A35" i="9"/>
  <c r="F34" i="9"/>
  <c r="A34" i="9"/>
  <c r="F33" i="9"/>
  <c r="E33" i="9"/>
  <c r="D33" i="9"/>
  <c r="D28" i="9" s="1"/>
  <c r="A32" i="9"/>
  <c r="A31" i="9"/>
  <c r="C30" i="9"/>
  <c r="B30" i="9" s="1"/>
  <c r="A29" i="9"/>
  <c r="F28" i="9"/>
  <c r="E28" i="9"/>
  <c r="A28" i="9"/>
  <c r="F27" i="9"/>
  <c r="E27" i="9"/>
  <c r="D27" i="9"/>
  <c r="D23" i="9" s="1"/>
  <c r="A26" i="9"/>
  <c r="A25" i="9"/>
  <c r="C24" i="9"/>
  <c r="B24" i="9" s="1"/>
  <c r="A24" i="9"/>
  <c r="F23" i="9"/>
  <c r="E23" i="9"/>
  <c r="A23" i="9"/>
  <c r="F22" i="9"/>
  <c r="F17" i="9" s="1"/>
  <c r="E22" i="9"/>
  <c r="E17" i="9" s="1"/>
  <c r="D22" i="9"/>
  <c r="A21" i="9"/>
  <c r="A20" i="9"/>
  <c r="C18" i="9"/>
  <c r="B18" i="9"/>
  <c r="A18" i="9"/>
  <c r="D17" i="9"/>
  <c r="A17" i="9"/>
  <c r="F16" i="9"/>
  <c r="F12" i="9" s="1"/>
  <c r="E16" i="9"/>
  <c r="E12" i="9" s="1"/>
  <c r="D16" i="9"/>
  <c r="A15" i="9"/>
  <c r="A14" i="9"/>
  <c r="C13" i="9"/>
  <c r="B13" i="9"/>
  <c r="A13" i="9"/>
  <c r="D12" i="9"/>
  <c r="A12" i="9"/>
  <c r="F11" i="9"/>
  <c r="F6" i="9" s="1"/>
  <c r="E11" i="9"/>
  <c r="E6" i="9" s="1"/>
  <c r="D11" i="9"/>
  <c r="D6" i="9" s="1"/>
  <c r="A10" i="9"/>
  <c r="A9" i="9"/>
  <c r="C8" i="9"/>
  <c r="B8" i="9" s="1"/>
  <c r="A8" i="9"/>
  <c r="A7" i="9"/>
  <c r="A6" i="9"/>
  <c r="A4" i="9"/>
  <c r="A3" i="9"/>
  <c r="C2" i="9"/>
  <c r="C39" i="9" s="1"/>
  <c r="B39" i="9" s="1"/>
  <c r="A2" i="9"/>
  <c r="E57" i="6" l="1"/>
  <c r="E3" i="6" s="1"/>
  <c r="D57" i="5"/>
  <c r="D3" i="5" s="1"/>
  <c r="D48" i="8"/>
  <c r="D4" i="8" s="1"/>
  <c r="D52" i="8" s="1"/>
  <c r="D56" i="8" s="1"/>
  <c r="D48" i="7"/>
  <c r="D5" i="6"/>
  <c r="D48" i="9"/>
  <c r="D5" i="9"/>
  <c r="D5" i="7"/>
  <c r="D5" i="8"/>
  <c r="C19" i="8"/>
  <c r="B19" i="8" s="1"/>
  <c r="D48" i="6"/>
  <c r="D4" i="6" s="1"/>
  <c r="D52" i="6" s="1"/>
  <c r="D56" i="6" s="1"/>
  <c r="C20" i="9"/>
  <c r="B20" i="9" s="1"/>
  <c r="C8" i="7"/>
  <c r="B8" i="7" s="1"/>
  <c r="G8" i="3" s="1"/>
  <c r="F8" i="1" s="1"/>
  <c r="F5" i="2" s="1"/>
  <c r="C30" i="8"/>
  <c r="B30" i="8" s="1"/>
  <c r="C15" i="9"/>
  <c r="B15" i="9" s="1"/>
  <c r="C45" i="9"/>
  <c r="B45" i="9" s="1"/>
  <c r="C32" i="7"/>
  <c r="B32" i="7" s="1"/>
  <c r="C31" i="8"/>
  <c r="B31" i="8" s="1"/>
  <c r="C20" i="7"/>
  <c r="B20" i="7" s="1"/>
  <c r="C41" i="7"/>
  <c r="B41" i="7" s="1"/>
  <c r="C13" i="7"/>
  <c r="B13" i="7" s="1"/>
  <c r="C32" i="9"/>
  <c r="B32" i="9" s="1"/>
  <c r="G39" i="3"/>
  <c r="AF8" i="1" s="1"/>
  <c r="C8" i="8"/>
  <c r="B8" i="8" s="1"/>
  <c r="C35" i="8"/>
  <c r="C15" i="8"/>
  <c r="B15" i="8" s="1"/>
  <c r="C26" i="8"/>
  <c r="B26" i="8" s="1"/>
  <c r="C36" i="8"/>
  <c r="B36" i="8" s="1"/>
  <c r="C15" i="7"/>
  <c r="B15" i="7" s="1"/>
  <c r="C35" i="7"/>
  <c r="C37" i="7" s="1"/>
  <c r="B34" i="7" s="1"/>
  <c r="C30" i="7"/>
  <c r="B30" i="7" s="1"/>
  <c r="C18" i="7"/>
  <c r="B18" i="7" s="1"/>
  <c r="C24" i="7"/>
  <c r="B24" i="7" s="1"/>
  <c r="C40" i="7"/>
  <c r="B40" i="7" s="1"/>
  <c r="C32" i="8"/>
  <c r="B32" i="8" s="1"/>
  <c r="C43" i="7"/>
  <c r="B43" i="7" s="1"/>
  <c r="C20" i="8"/>
  <c r="B20" i="8" s="1"/>
  <c r="C21" i="7"/>
  <c r="B21" i="7" s="1"/>
  <c r="G21" i="3" s="1"/>
  <c r="Q8" i="1" s="1"/>
  <c r="Q5" i="2" s="1"/>
  <c r="C44" i="7"/>
  <c r="B44" i="7" s="1"/>
  <c r="C45" i="7"/>
  <c r="B45" i="7" s="1"/>
  <c r="C31" i="9"/>
  <c r="B31" i="9" s="1"/>
  <c r="D4" i="9"/>
  <c r="D52" i="9" s="1"/>
  <c r="D56" i="9" s="1"/>
  <c r="AE26" i="2"/>
  <c r="S26" i="2"/>
  <c r="G26" i="2"/>
  <c r="AB26" i="2"/>
  <c r="O26" i="2"/>
  <c r="B26" i="2"/>
  <c r="AA26" i="2"/>
  <c r="N26" i="2"/>
  <c r="Z26" i="2"/>
  <c r="M26" i="2"/>
  <c r="AF26" i="2"/>
  <c r="L26" i="2"/>
  <c r="X26" i="2"/>
  <c r="H26" i="2"/>
  <c r="W26" i="2"/>
  <c r="F26" i="2"/>
  <c r="AJ26" i="2"/>
  <c r="P26" i="2"/>
  <c r="AI26" i="2"/>
  <c r="K26" i="2"/>
  <c r="AD26" i="2"/>
  <c r="E26" i="2"/>
  <c r="C26" i="2"/>
  <c r="AC26" i="2"/>
  <c r="D26" i="2"/>
  <c r="Y26" i="2"/>
  <c r="AK26" i="2"/>
  <c r="V26" i="2"/>
  <c r="U26" i="2"/>
  <c r="R26" i="2"/>
  <c r="T26" i="2"/>
  <c r="Q26" i="2"/>
  <c r="J26" i="2"/>
  <c r="I26" i="2"/>
  <c r="G16" i="2"/>
  <c r="AG27" i="2"/>
  <c r="U45" i="2"/>
  <c r="C35" i="4"/>
  <c r="C32" i="4"/>
  <c r="B32" i="4" s="1"/>
  <c r="C25" i="4"/>
  <c r="B25" i="4" s="1"/>
  <c r="C18" i="4"/>
  <c r="C15" i="4"/>
  <c r="B15" i="4" s="1"/>
  <c r="C8" i="4"/>
  <c r="B8" i="4" s="1"/>
  <c r="C45" i="4"/>
  <c r="B45" i="4" s="1"/>
  <c r="C31" i="4"/>
  <c r="B31" i="4" s="1"/>
  <c r="C7" i="4"/>
  <c r="C40" i="4"/>
  <c r="B40" i="4" s="1"/>
  <c r="C19" i="4"/>
  <c r="B19" i="4" s="1"/>
  <c r="C44" i="4"/>
  <c r="B44" i="4" s="1"/>
  <c r="C39" i="4"/>
  <c r="B39" i="4" s="1"/>
  <c r="C30" i="4"/>
  <c r="B30" i="4" s="1"/>
  <c r="C14" i="4"/>
  <c r="B14" i="4" s="1"/>
  <c r="C26" i="4"/>
  <c r="B26" i="4" s="1"/>
  <c r="C43" i="4"/>
  <c r="B43" i="4" s="1"/>
  <c r="C10" i="4"/>
  <c r="B10" i="4" s="1"/>
  <c r="C29" i="4"/>
  <c r="C13" i="4"/>
  <c r="C9" i="4"/>
  <c r="B9" i="4" s="1"/>
  <c r="C42" i="4"/>
  <c r="B42" i="4" s="1"/>
  <c r="C20" i="4"/>
  <c r="B20" i="4" s="1"/>
  <c r="C24" i="4"/>
  <c r="C36" i="4"/>
  <c r="B36" i="4" s="1"/>
  <c r="D39" i="3"/>
  <c r="C21" i="4"/>
  <c r="B21" i="4" s="1"/>
  <c r="C41" i="4"/>
  <c r="B41" i="4" s="1"/>
  <c r="AD27" i="2"/>
  <c r="R27" i="2"/>
  <c r="F27" i="2"/>
  <c r="AE27" i="2"/>
  <c r="Q27" i="2"/>
  <c r="D27" i="2"/>
  <c r="AC27" i="2"/>
  <c r="P27" i="2"/>
  <c r="C27" i="2"/>
  <c r="AB27" i="2"/>
  <c r="O27" i="2"/>
  <c r="B27" i="2"/>
  <c r="AA27" i="2"/>
  <c r="K27" i="2"/>
  <c r="W27" i="2"/>
  <c r="G27" i="2"/>
  <c r="V27" i="2"/>
  <c r="E27" i="2"/>
  <c r="X27" i="2"/>
  <c r="U27" i="2"/>
  <c r="AK27" i="2"/>
  <c r="N27" i="2"/>
  <c r="AI27" i="2"/>
  <c r="AJ27" i="2"/>
  <c r="M27" i="2"/>
  <c r="L27" i="2"/>
  <c r="AF27" i="2"/>
  <c r="Z27" i="2"/>
  <c r="Y27" i="2"/>
  <c r="T27" i="2"/>
  <c r="S27" i="2"/>
  <c r="I27" i="2"/>
  <c r="J27" i="2"/>
  <c r="AK23" i="2"/>
  <c r="AC16" i="2"/>
  <c r="Q16" i="2"/>
  <c r="E16" i="2"/>
  <c r="AF16" i="2"/>
  <c r="S16" i="2"/>
  <c r="F16" i="2"/>
  <c r="AE16" i="2"/>
  <c r="R16" i="2"/>
  <c r="D16" i="2"/>
  <c r="AB16" i="2"/>
  <c r="M16" i="2"/>
  <c r="X16" i="2"/>
  <c r="I16" i="2"/>
  <c r="W16" i="2"/>
  <c r="H16" i="2"/>
  <c r="T16" i="2"/>
  <c r="AH16" i="2"/>
  <c r="L16" i="2"/>
  <c r="K16" i="2"/>
  <c r="J16" i="2"/>
  <c r="AG16" i="2"/>
  <c r="AD16" i="2"/>
  <c r="O16" i="2"/>
  <c r="N16" i="2"/>
  <c r="AJ16" i="2"/>
  <c r="B16" i="2"/>
  <c r="Z16" i="2"/>
  <c r="V16" i="2"/>
  <c r="U16" i="2"/>
  <c r="AI16" i="2"/>
  <c r="AA16" i="2"/>
  <c r="Y16" i="2"/>
  <c r="Y24" i="2"/>
  <c r="Q35" i="2"/>
  <c r="E17" i="2"/>
  <c r="AJ28" i="2"/>
  <c r="N39" i="2"/>
  <c r="AA18" i="2"/>
  <c r="O18" i="2"/>
  <c r="C18" i="2"/>
  <c r="AJ18" i="2"/>
  <c r="W18" i="2"/>
  <c r="J18" i="2"/>
  <c r="AI18" i="2"/>
  <c r="V18" i="2"/>
  <c r="I18" i="2"/>
  <c r="AG18" i="2"/>
  <c r="R18" i="2"/>
  <c r="B18" i="2"/>
  <c r="AC18" i="2"/>
  <c r="M18" i="2"/>
  <c r="AB18" i="2"/>
  <c r="L18" i="2"/>
  <c r="AD18" i="2"/>
  <c r="G18" i="2"/>
  <c r="Z18" i="2"/>
  <c r="U18" i="2"/>
  <c r="S18" i="2"/>
  <c r="T18" i="2"/>
  <c r="AK18" i="2"/>
  <c r="E18" i="2"/>
  <c r="AH18" i="2"/>
  <c r="D18" i="2"/>
  <c r="Y18" i="2"/>
  <c r="X18" i="2"/>
  <c r="Q18" i="2"/>
  <c r="N18" i="2"/>
  <c r="H18" i="2"/>
  <c r="P18" i="2"/>
  <c r="K18" i="2"/>
  <c r="B29" i="2"/>
  <c r="X43" i="2"/>
  <c r="A14" i="2"/>
  <c r="AG48" i="2"/>
  <c r="AG44" i="2"/>
  <c r="F42" i="2"/>
  <c r="AF39" i="2"/>
  <c r="D37" i="2"/>
  <c r="AB34" i="2"/>
  <c r="N29" i="2"/>
  <c r="E25" i="2"/>
  <c r="F21" i="2"/>
  <c r="P47" i="2"/>
  <c r="L43" i="2"/>
  <c r="AK40" i="2"/>
  <c r="U38" i="2"/>
  <c r="AK35" i="2"/>
  <c r="Y33" i="2"/>
  <c r="U31" i="2"/>
  <c r="M28" i="2"/>
  <c r="B24" i="2"/>
  <c r="E20" i="2"/>
  <c r="L17" i="2"/>
  <c r="AF13" i="2"/>
  <c r="T13" i="2"/>
  <c r="H13" i="2"/>
  <c r="Y13" i="2"/>
  <c r="L13" i="2"/>
  <c r="AK13" i="2"/>
  <c r="X13" i="2"/>
  <c r="K13" i="2"/>
  <c r="Z13" i="2"/>
  <c r="I13" i="2"/>
  <c r="W13" i="2"/>
  <c r="G13" i="2"/>
  <c r="AD13" i="2"/>
  <c r="M13" i="2"/>
  <c r="V13" i="2"/>
  <c r="D13" i="2"/>
  <c r="S13" i="2"/>
  <c r="U13" i="2"/>
  <c r="C13" i="2"/>
  <c r="B13" i="2"/>
  <c r="AH13" i="2"/>
  <c r="F13" i="2"/>
  <c r="AG13" i="2"/>
  <c r="E13" i="2"/>
  <c r="AB13" i="2"/>
  <c r="AA13" i="2"/>
  <c r="Q13" i="2"/>
  <c r="O13" i="2"/>
  <c r="AJ13" i="2"/>
  <c r="N13" i="2"/>
  <c r="R13" i="2"/>
  <c r="P13" i="2"/>
  <c r="AA23" i="2"/>
  <c r="Y34" i="2"/>
  <c r="AD15" i="2"/>
  <c r="R15" i="2"/>
  <c r="F15" i="2"/>
  <c r="AC15" i="2"/>
  <c r="P15" i="2"/>
  <c r="C15" i="2"/>
  <c r="AB15" i="2"/>
  <c r="O15" i="2"/>
  <c r="B15" i="2"/>
  <c r="AI15" i="2"/>
  <c r="T15" i="2"/>
  <c r="D15" i="2"/>
  <c r="AE15" i="2"/>
  <c r="M15" i="2"/>
  <c r="AA15" i="2"/>
  <c r="L15" i="2"/>
  <c r="AJ15" i="2"/>
  <c r="N15" i="2"/>
  <c r="Z15" i="2"/>
  <c r="H15" i="2"/>
  <c r="X15" i="2"/>
  <c r="Y15" i="2"/>
  <c r="G15" i="2"/>
  <c r="E15" i="2"/>
  <c r="U15" i="2"/>
  <c r="S15" i="2"/>
  <c r="J15" i="2"/>
  <c r="I15" i="2"/>
  <c r="AH15" i="2"/>
  <c r="AF15" i="2"/>
  <c r="W15" i="2"/>
  <c r="AK15" i="2"/>
  <c r="AG15" i="2"/>
  <c r="P16" i="2"/>
  <c r="AH27" i="2"/>
  <c r="AI45" i="2"/>
  <c r="AI28" i="2"/>
  <c r="AC13" i="2"/>
  <c r="AK16" i="2"/>
  <c r="L28" i="2"/>
  <c r="F48" i="9"/>
  <c r="F4" i="9" s="1"/>
  <c r="F52" i="9" s="1"/>
  <c r="F56" i="9" s="1"/>
  <c r="F5" i="9"/>
  <c r="AE13" i="2"/>
  <c r="Z24" i="2"/>
  <c r="W35" i="2"/>
  <c r="AE46" i="2"/>
  <c r="K17" i="2"/>
  <c r="V25" i="2"/>
  <c r="AD35" i="2"/>
  <c r="AK46" i="2"/>
  <c r="Y21" i="2"/>
  <c r="B25" i="2"/>
  <c r="O36" i="2"/>
  <c r="K43" i="2"/>
  <c r="AC36" i="2"/>
  <c r="AE19" i="2"/>
  <c r="S31" i="2"/>
  <c r="AD41" i="2"/>
  <c r="Z49" i="2"/>
  <c r="J13" i="2"/>
  <c r="D20" i="2"/>
  <c r="I38" i="2"/>
  <c r="AC50" i="2"/>
  <c r="Q50" i="2"/>
  <c r="E50" i="2"/>
  <c r="AD50" i="2"/>
  <c r="P50" i="2"/>
  <c r="C50" i="2"/>
  <c r="Y50" i="2"/>
  <c r="L50" i="2"/>
  <c r="X50" i="2"/>
  <c r="I50" i="2"/>
  <c r="AI50" i="2"/>
  <c r="T50" i="2"/>
  <c r="D50" i="2"/>
  <c r="AH50" i="2"/>
  <c r="S50" i="2"/>
  <c r="B50" i="2"/>
  <c r="Z50" i="2"/>
  <c r="F50" i="2"/>
  <c r="R50" i="2"/>
  <c r="AK50" i="2"/>
  <c r="O50" i="2"/>
  <c r="AJ50" i="2"/>
  <c r="N50" i="2"/>
  <c r="H50" i="2"/>
  <c r="AB50" i="2"/>
  <c r="AA50" i="2"/>
  <c r="AG50" i="2"/>
  <c r="W50" i="2"/>
  <c r="U50" i="2"/>
  <c r="V50" i="2"/>
  <c r="J50" i="2"/>
  <c r="G50" i="2"/>
  <c r="AF50" i="2"/>
  <c r="AE50" i="2"/>
  <c r="M50" i="2"/>
  <c r="X20" i="2"/>
  <c r="E42" i="2"/>
  <c r="K50" i="2"/>
  <c r="Z20" i="2"/>
  <c r="AK42" i="2"/>
  <c r="AA30" i="2"/>
  <c r="O30" i="2"/>
  <c r="C30" i="2"/>
  <c r="AK30" i="2"/>
  <c r="X30" i="2"/>
  <c r="K30" i="2"/>
  <c r="AJ30" i="2"/>
  <c r="W30" i="2"/>
  <c r="J30" i="2"/>
  <c r="AI30" i="2"/>
  <c r="V30" i="2"/>
  <c r="I30" i="2"/>
  <c r="U30" i="2"/>
  <c r="E30" i="2"/>
  <c r="AG30" i="2"/>
  <c r="Q30" i="2"/>
  <c r="AF30" i="2"/>
  <c r="P30" i="2"/>
  <c r="AC30" i="2"/>
  <c r="F30" i="2"/>
  <c r="AB30" i="2"/>
  <c r="D30" i="2"/>
  <c r="T30" i="2"/>
  <c r="S30" i="2"/>
  <c r="R30" i="2"/>
  <c r="L30" i="2"/>
  <c r="H30" i="2"/>
  <c r="AH30" i="2"/>
  <c r="AE30" i="2"/>
  <c r="N30" i="2"/>
  <c r="AD30" i="2"/>
  <c r="Z30" i="2"/>
  <c r="Y30" i="2"/>
  <c r="E21" i="2"/>
  <c r="O39" i="2"/>
  <c r="AD17" i="2"/>
  <c r="M29" i="2"/>
  <c r="AE17" i="2"/>
  <c r="AB21" i="2"/>
  <c r="AD25" i="2"/>
  <c r="B30" i="2"/>
  <c r="F33" i="2"/>
  <c r="O47" i="2"/>
  <c r="S21" i="2"/>
  <c r="F18" i="2"/>
  <c r="AI22" i="2"/>
  <c r="W22" i="2"/>
  <c r="K22" i="2"/>
  <c r="AF22" i="2"/>
  <c r="S22" i="2"/>
  <c r="F22" i="2"/>
  <c r="AE22" i="2"/>
  <c r="R22" i="2"/>
  <c r="E22" i="2"/>
  <c r="AA22" i="2"/>
  <c r="L22" i="2"/>
  <c r="V22" i="2"/>
  <c r="G22" i="2"/>
  <c r="AK22" i="2"/>
  <c r="U22" i="2"/>
  <c r="D22" i="2"/>
  <c r="AB22" i="2"/>
  <c r="H22" i="2"/>
  <c r="Z22" i="2"/>
  <c r="C22" i="2"/>
  <c r="T22" i="2"/>
  <c r="Q22" i="2"/>
  <c r="P22" i="2"/>
  <c r="AG22" i="2"/>
  <c r="AD22" i="2"/>
  <c r="X22" i="2"/>
  <c r="O22" i="2"/>
  <c r="M22" i="2"/>
  <c r="AJ22" i="2"/>
  <c r="N22" i="2"/>
  <c r="J22" i="2"/>
  <c r="I22" i="2"/>
  <c r="B22" i="2"/>
  <c r="AE25" i="2"/>
  <c r="G30" i="2"/>
  <c r="J33" i="2"/>
  <c r="AD36" i="2"/>
  <c r="M40" i="2"/>
  <c r="F44" i="2"/>
  <c r="K15" i="2"/>
  <c r="AE18" i="2"/>
  <c r="Y22" i="2"/>
  <c r="AJ25" i="2"/>
  <c r="M30" i="2"/>
  <c r="S33" i="2"/>
  <c r="Y40" i="2"/>
  <c r="G44" i="2"/>
  <c r="D48" i="2"/>
  <c r="G49" i="2"/>
  <c r="Q15" i="2"/>
  <c r="AF18" i="2"/>
  <c r="AC22" i="2"/>
  <c r="AG26" i="2"/>
  <c r="C37" i="2"/>
  <c r="AJ40" i="2"/>
  <c r="AF44" i="2"/>
  <c r="E48" i="2"/>
  <c r="V15" i="2"/>
  <c r="Z19" i="2"/>
  <c r="N19" i="2"/>
  <c r="B19" i="2"/>
  <c r="Y19" i="2"/>
  <c r="L19" i="2"/>
  <c r="AK19" i="2"/>
  <c r="X19" i="2"/>
  <c r="K19" i="2"/>
  <c r="AC19" i="2"/>
  <c r="M19" i="2"/>
  <c r="V19" i="2"/>
  <c r="G19" i="2"/>
  <c r="AJ19" i="2"/>
  <c r="U19" i="2"/>
  <c r="F19" i="2"/>
  <c r="AG19" i="2"/>
  <c r="O19" i="2"/>
  <c r="AF19" i="2"/>
  <c r="J19" i="2"/>
  <c r="AB19" i="2"/>
  <c r="E19" i="2"/>
  <c r="W19" i="2"/>
  <c r="AA19" i="2"/>
  <c r="D19" i="2"/>
  <c r="C19" i="2"/>
  <c r="AI19" i="2"/>
  <c r="AH19" i="2"/>
  <c r="T19" i="2"/>
  <c r="S19" i="2"/>
  <c r="R19" i="2"/>
  <c r="P19" i="2"/>
  <c r="H19" i="2"/>
  <c r="Q19" i="2"/>
  <c r="I19" i="2"/>
  <c r="AH22" i="2"/>
  <c r="AH26" i="2"/>
  <c r="C31" i="2"/>
  <c r="H34" i="2"/>
  <c r="AI37" i="2"/>
  <c r="Z48" i="2"/>
  <c r="Z2" i="2"/>
  <c r="C16" i="2"/>
  <c r="AD19" i="2"/>
  <c r="S23" i="2"/>
  <c r="H27" i="2"/>
  <c r="H31" i="2"/>
  <c r="I34" i="2"/>
  <c r="AK37" i="2"/>
  <c r="AC41" i="2"/>
  <c r="T45" i="2"/>
  <c r="AF20" i="2"/>
  <c r="Z6" i="2"/>
  <c r="C8" i="2"/>
  <c r="V9" i="2"/>
  <c r="E11" i="2"/>
  <c r="Y12" i="2"/>
  <c r="S17" i="2"/>
  <c r="G21" i="2"/>
  <c r="C24" i="2"/>
  <c r="W29" i="2"/>
  <c r="AH34" i="2"/>
  <c r="E37" i="2"/>
  <c r="AI39" i="2"/>
  <c r="Q43" i="2"/>
  <c r="D46" i="2"/>
  <c r="AJ49" i="2"/>
  <c r="E48" i="9"/>
  <c r="E4" i="9" s="1"/>
  <c r="E52" i="9" s="1"/>
  <c r="E56" i="9" s="1"/>
  <c r="AJ9" i="2"/>
  <c r="X9" i="2"/>
  <c r="L9" i="2"/>
  <c r="AC9" i="2"/>
  <c r="P9" i="2"/>
  <c r="C9" i="2"/>
  <c r="AB9" i="2"/>
  <c r="O9" i="2"/>
  <c r="B9" i="2"/>
  <c r="AF9" i="2"/>
  <c r="Q9" i="2"/>
  <c r="AE9" i="2"/>
  <c r="N9" i="2"/>
  <c r="Z9" i="2"/>
  <c r="H9" i="2"/>
  <c r="U9" i="2"/>
  <c r="D9" i="2"/>
  <c r="AK9" i="2"/>
  <c r="T9" i="2"/>
  <c r="S9" i="2"/>
  <c r="Z4" i="2"/>
  <c r="D8" i="2"/>
  <c r="W9" i="2"/>
  <c r="N10" i="2"/>
  <c r="AE11" i="2"/>
  <c r="K20" i="2"/>
  <c r="H21" i="2"/>
  <c r="D24" i="2"/>
  <c r="O28" i="2"/>
  <c r="AJ34" i="2"/>
  <c r="L36" i="2"/>
  <c r="Y38" i="2"/>
  <c r="Y43" i="2"/>
  <c r="E46" i="2"/>
  <c r="B49" i="2"/>
  <c r="T49" i="2"/>
  <c r="AC6" i="2"/>
  <c r="G8" i="2"/>
  <c r="I11" i="2"/>
  <c r="AA12" i="2"/>
  <c r="W17" i="2"/>
  <c r="M23" i="2"/>
  <c r="N25" i="2"/>
  <c r="P28" i="2"/>
  <c r="AH33" i="2"/>
  <c r="S37" i="2"/>
  <c r="B40" i="2"/>
  <c r="P42" i="2"/>
  <c r="AK44" i="2"/>
  <c r="E49" i="2"/>
  <c r="A15" i="4"/>
  <c r="A15" i="6"/>
  <c r="A15" i="5"/>
  <c r="A15" i="7"/>
  <c r="A15" i="8"/>
  <c r="A40" i="4"/>
  <c r="A40" i="6"/>
  <c r="A40" i="8"/>
  <c r="A40" i="7"/>
  <c r="A40" i="5"/>
  <c r="AH11" i="2"/>
  <c r="V11" i="2"/>
  <c r="J11" i="2"/>
  <c r="AG11" i="2"/>
  <c r="T11" i="2"/>
  <c r="G11" i="2"/>
  <c r="AF11" i="2"/>
  <c r="S11" i="2"/>
  <c r="F11" i="2"/>
  <c r="AK11" i="2"/>
  <c r="U11" i="2"/>
  <c r="D11" i="2"/>
  <c r="AJ11" i="2"/>
  <c r="R11" i="2"/>
  <c r="C11" i="2"/>
  <c r="AB11" i="2"/>
  <c r="K11" i="2"/>
  <c r="X11" i="2"/>
  <c r="B11" i="2"/>
  <c r="W11" i="2"/>
  <c r="Q11" i="2"/>
  <c r="AG12" i="2"/>
  <c r="U12" i="2"/>
  <c r="I12" i="2"/>
  <c r="AJ12" i="2"/>
  <c r="W12" i="2"/>
  <c r="J12" i="2"/>
  <c r="AI12" i="2"/>
  <c r="V12" i="2"/>
  <c r="H12" i="2"/>
  <c r="AD12" i="2"/>
  <c r="O12" i="2"/>
  <c r="AC12" i="2"/>
  <c r="N12" i="2"/>
  <c r="AB12" i="2"/>
  <c r="K12" i="2"/>
  <c r="X12" i="2"/>
  <c r="D12" i="2"/>
  <c r="S12" i="2"/>
  <c r="T12" i="2"/>
  <c r="C12" i="2"/>
  <c r="B12" i="2"/>
  <c r="T20" i="2"/>
  <c r="O24" i="2"/>
  <c r="AA28" i="2"/>
  <c r="AI31" i="2"/>
  <c r="B35" i="2"/>
  <c r="AG38" i="2"/>
  <c r="U42" i="2"/>
  <c r="C2" i="3"/>
  <c r="C44" i="6"/>
  <c r="B44" i="6" s="1"/>
  <c r="C40" i="6"/>
  <c r="B40" i="6" s="1"/>
  <c r="C35" i="6"/>
  <c r="C32" i="6"/>
  <c r="B32" i="6" s="1"/>
  <c r="C25" i="6"/>
  <c r="B25" i="6" s="1"/>
  <c r="C18" i="6"/>
  <c r="C15" i="6"/>
  <c r="B15" i="6" s="1"/>
  <c r="C8" i="6"/>
  <c r="B8" i="6" s="1"/>
  <c r="C31" i="6"/>
  <c r="B31" i="6" s="1"/>
  <c r="C39" i="6"/>
  <c r="B39" i="6" s="1"/>
  <c r="C7" i="6"/>
  <c r="C19" i="6"/>
  <c r="B19" i="6" s="1"/>
  <c r="C26" i="6"/>
  <c r="B26" i="6" s="1"/>
  <c r="C14" i="6"/>
  <c r="B14" i="6" s="1"/>
  <c r="C42" i="6"/>
  <c r="B42" i="6" s="1"/>
  <c r="C29" i="6"/>
  <c r="C10" i="6"/>
  <c r="B10" i="6" s="1"/>
  <c r="C24" i="6"/>
  <c r="C45" i="6"/>
  <c r="B45" i="6" s="1"/>
  <c r="C36" i="6"/>
  <c r="B36" i="6" s="1"/>
  <c r="C9" i="6"/>
  <c r="B9" i="6" s="1"/>
  <c r="C43" i="6"/>
  <c r="B43" i="6" s="1"/>
  <c r="C13" i="6"/>
  <c r="F39" i="3"/>
  <c r="C21" i="6"/>
  <c r="B21" i="6" s="1"/>
  <c r="C41" i="6"/>
  <c r="B41" i="6" s="1"/>
  <c r="AB49" i="2"/>
  <c r="AI48" i="2"/>
  <c r="C47" i="2"/>
  <c r="M46" i="2"/>
  <c r="O45" i="2"/>
  <c r="V44" i="2"/>
  <c r="H42" i="2"/>
  <c r="Q41" i="2"/>
  <c r="AA40" i="2"/>
  <c r="AJ39" i="2"/>
  <c r="D39" i="2"/>
  <c r="N38" i="2"/>
  <c r="V37" i="2"/>
  <c r="O35" i="2"/>
  <c r="Z34" i="2"/>
  <c r="K33" i="2"/>
  <c r="O29" i="2"/>
  <c r="P24" i="2"/>
  <c r="AC23" i="2"/>
  <c r="K23" i="2"/>
  <c r="AJ20" i="2"/>
  <c r="P20" i="2"/>
  <c r="R48" i="2"/>
  <c r="AF46" i="2"/>
  <c r="H44" i="2"/>
  <c r="Y42" i="2"/>
  <c r="I41" i="2"/>
  <c r="T39" i="2"/>
  <c r="D38" i="2"/>
  <c r="C35" i="2"/>
  <c r="AD29" i="2"/>
  <c r="AD24" i="2"/>
  <c r="AC20" i="2"/>
  <c r="M17" i="2"/>
  <c r="AH8" i="2"/>
  <c r="T34" i="2"/>
  <c r="AE29" i="2"/>
  <c r="K29" i="2"/>
  <c r="AD20" i="2"/>
  <c r="I20" i="2"/>
  <c r="AK17" i="2"/>
  <c r="N17" i="2"/>
  <c r="R8" i="2"/>
  <c r="S49" i="2"/>
  <c r="X47" i="2"/>
  <c r="AJ45" i="2"/>
  <c r="AG41" i="2"/>
  <c r="P40" i="2"/>
  <c r="AH38" i="2"/>
  <c r="J37" i="2"/>
  <c r="AE35" i="2"/>
  <c r="L34" i="2"/>
  <c r="J29" i="2"/>
  <c r="E24" i="2"/>
  <c r="H20" i="2"/>
  <c r="AJ17" i="2"/>
  <c r="Q8" i="2"/>
  <c r="AI8" i="2"/>
  <c r="AD8" i="2"/>
  <c r="M10" i="2"/>
  <c r="AD11" i="2"/>
  <c r="F20" i="2"/>
  <c r="F23" i="2"/>
  <c r="F25" i="2"/>
  <c r="N28" i="2"/>
  <c r="V31" i="2"/>
  <c r="Z33" i="2"/>
  <c r="AG36" i="2"/>
  <c r="U36" i="2"/>
  <c r="I36" i="2"/>
  <c r="AJ36" i="2"/>
  <c r="W36" i="2"/>
  <c r="J36" i="2"/>
  <c r="AI36" i="2"/>
  <c r="V36" i="2"/>
  <c r="H36" i="2"/>
  <c r="T36" i="2"/>
  <c r="E36" i="2"/>
  <c r="AK36" i="2"/>
  <c r="S36" i="2"/>
  <c r="D36" i="2"/>
  <c r="AH36" i="2"/>
  <c r="R36" i="2"/>
  <c r="C36" i="2"/>
  <c r="AE36" i="2"/>
  <c r="M36" i="2"/>
  <c r="AA36" i="2"/>
  <c r="F36" i="2"/>
  <c r="Z36" i="2"/>
  <c r="B36" i="2"/>
  <c r="K36" i="2"/>
  <c r="AF36" i="2"/>
  <c r="G36" i="2"/>
  <c r="AB36" i="2"/>
  <c r="X36" i="2"/>
  <c r="Y36" i="2"/>
  <c r="V38" i="2"/>
  <c r="K42" i="2"/>
  <c r="AH44" i="2"/>
  <c r="Q47" i="2"/>
  <c r="E5" i="9"/>
  <c r="AJ21" i="2"/>
  <c r="X21" i="2"/>
  <c r="L21" i="2"/>
  <c r="AD21" i="2"/>
  <c r="Q21" i="2"/>
  <c r="D21" i="2"/>
  <c r="AC21" i="2"/>
  <c r="P21" i="2"/>
  <c r="C21" i="2"/>
  <c r="AG21" i="2"/>
  <c r="R21" i="2"/>
  <c r="AA21" i="2"/>
  <c r="K21" i="2"/>
  <c r="Z21" i="2"/>
  <c r="J21" i="2"/>
  <c r="V21" i="2"/>
  <c r="B21" i="2"/>
  <c r="U21" i="2"/>
  <c r="AK21" i="2"/>
  <c r="O21" i="2"/>
  <c r="AH21" i="2"/>
  <c r="AI21" i="2"/>
  <c r="N21" i="2"/>
  <c r="M21" i="2"/>
  <c r="AE8" i="2"/>
  <c r="H11" i="2"/>
  <c r="Z12" i="2"/>
  <c r="V17" i="2"/>
  <c r="I23" i="2"/>
  <c r="J25" i="2"/>
  <c r="X29" i="2"/>
  <c r="W31" i="2"/>
  <c r="AE33" i="2"/>
  <c r="I37" i="2"/>
  <c r="E41" i="2"/>
  <c r="N42" i="2"/>
  <c r="AJ44" i="2"/>
  <c r="S47" i="2"/>
  <c r="A30" i="8"/>
  <c r="A30" i="7"/>
  <c r="A30" i="6"/>
  <c r="A30" i="5"/>
  <c r="A30" i="4"/>
  <c r="A30" i="9"/>
  <c r="AI10" i="2"/>
  <c r="W10" i="2"/>
  <c r="K10" i="2"/>
  <c r="AE10" i="2"/>
  <c r="R10" i="2"/>
  <c r="E10" i="2"/>
  <c r="AD10" i="2"/>
  <c r="Q10" i="2"/>
  <c r="D10" i="2"/>
  <c r="Z10" i="2"/>
  <c r="J10" i="2"/>
  <c r="Y10" i="2"/>
  <c r="I10" i="2"/>
  <c r="AB10" i="2"/>
  <c r="H10" i="2"/>
  <c r="U10" i="2"/>
  <c r="B10" i="2"/>
  <c r="AK10" i="2"/>
  <c r="T10" i="2"/>
  <c r="S10" i="2"/>
  <c r="AF8" i="2"/>
  <c r="Y9" i="2"/>
  <c r="O10" i="2"/>
  <c r="AI11" i="2"/>
  <c r="L20" i="2"/>
  <c r="I21" i="2"/>
  <c r="N24" i="2"/>
  <c r="Z29" i="2"/>
  <c r="AH31" i="2"/>
  <c r="R35" i="2"/>
  <c r="N36" i="2"/>
  <c r="Z38" i="2"/>
  <c r="L41" i="2"/>
  <c r="AA43" i="2"/>
  <c r="R46" i="2"/>
  <c r="AH47" i="2"/>
  <c r="AB6" i="2"/>
  <c r="Y23" i="2"/>
  <c r="I8" i="2"/>
  <c r="AG8" i="2"/>
  <c r="AA9" i="2"/>
  <c r="P10" i="2"/>
  <c r="L11" i="2"/>
  <c r="AE12" i="2"/>
  <c r="Z17" i="2"/>
  <c r="N23" i="2"/>
  <c r="O25" i="2"/>
  <c r="AA29" i="2"/>
  <c r="U37" i="2"/>
  <c r="C40" i="2"/>
  <c r="M41" i="2"/>
  <c r="S46" i="2"/>
  <c r="AI47" i="2"/>
  <c r="AE24" i="2"/>
  <c r="J8" i="2"/>
  <c r="E9" i="2"/>
  <c r="AD9" i="2"/>
  <c r="V10" i="2"/>
  <c r="M11" i="2"/>
  <c r="E12" i="2"/>
  <c r="AF12" i="2"/>
  <c r="AA17" i="2"/>
  <c r="U20" i="2"/>
  <c r="T21" i="2"/>
  <c r="Q23" i="2"/>
  <c r="S24" i="2"/>
  <c r="U25" i="2"/>
  <c r="AB28" i="2"/>
  <c r="AC29" i="2"/>
  <c r="F34" i="2"/>
  <c r="M35" i="2"/>
  <c r="P36" i="2"/>
  <c r="AA37" i="2"/>
  <c r="H40" i="2"/>
  <c r="Y41" i="2"/>
  <c r="V42" i="2"/>
  <c r="B44" i="2"/>
  <c r="K45" i="2"/>
  <c r="V46" i="2"/>
  <c r="P49" i="2"/>
  <c r="A8" i="4"/>
  <c r="A8" i="6"/>
  <c r="A8" i="5"/>
  <c r="A8" i="8"/>
  <c r="A8" i="7"/>
  <c r="C36" i="9"/>
  <c r="B36" i="9" s="1"/>
  <c r="C29" i="9"/>
  <c r="C26" i="9"/>
  <c r="B26" i="9" s="1"/>
  <c r="C19" i="9"/>
  <c r="B19" i="9" s="1"/>
  <c r="C9" i="9"/>
  <c r="B9" i="9" s="1"/>
  <c r="C44" i="9"/>
  <c r="B44" i="9" s="1"/>
  <c r="C40" i="9"/>
  <c r="B40" i="9" s="1"/>
  <c r="C43" i="9"/>
  <c r="B43" i="9" s="1"/>
  <c r="C7" i="9"/>
  <c r="I39" i="3"/>
  <c r="C25" i="9"/>
  <c r="B25" i="9" s="1"/>
  <c r="C14" i="9"/>
  <c r="B14" i="9" s="1"/>
  <c r="C41" i="9"/>
  <c r="B41" i="9" s="1"/>
  <c r="C10" i="9"/>
  <c r="B10" i="9" s="1"/>
  <c r="C21" i="9"/>
  <c r="B21" i="9" s="1"/>
  <c r="C35" i="9"/>
  <c r="A3" i="2"/>
  <c r="K8" i="2"/>
  <c r="F9" i="2"/>
  <c r="AG9" i="2"/>
  <c r="X10" i="2"/>
  <c r="N11" i="2"/>
  <c r="F12" i="2"/>
  <c r="AH12" i="2"/>
  <c r="AC17" i="2"/>
  <c r="W20" i="2"/>
  <c r="W21" i="2"/>
  <c r="R23" i="2"/>
  <c r="T24" i="2"/>
  <c r="Z31" i="2"/>
  <c r="N31" i="2"/>
  <c r="B31" i="2"/>
  <c r="AK31" i="2"/>
  <c r="X31" i="2"/>
  <c r="AB31" i="2"/>
  <c r="M31" i="2"/>
  <c r="AA31" i="2"/>
  <c r="L31" i="2"/>
  <c r="Y31" i="2"/>
  <c r="K31" i="2"/>
  <c r="T31" i="2"/>
  <c r="D31" i="2"/>
  <c r="AG31" i="2"/>
  <c r="P31" i="2"/>
  <c r="AF31" i="2"/>
  <c r="O31" i="2"/>
  <c r="Q31" i="2"/>
  <c r="AJ31" i="2"/>
  <c r="J31" i="2"/>
  <c r="AE31" i="2"/>
  <c r="G31" i="2"/>
  <c r="AD31" i="2"/>
  <c r="F31" i="2"/>
  <c r="AC31" i="2"/>
  <c r="E31" i="2"/>
  <c r="AC33" i="2"/>
  <c r="G34" i="2"/>
  <c r="N35" i="2"/>
  <c r="Q36" i="2"/>
  <c r="AH37" i="2"/>
  <c r="C39" i="2"/>
  <c r="L40" i="2"/>
  <c r="AA41" i="2"/>
  <c r="AG42" i="2"/>
  <c r="D44" i="2"/>
  <c r="M45" i="2"/>
  <c r="X46" i="2"/>
  <c r="C48" i="2"/>
  <c r="V49" i="2"/>
  <c r="AC28" i="2"/>
  <c r="Q28" i="2"/>
  <c r="E28" i="2"/>
  <c r="AG28" i="2"/>
  <c r="T28" i="2"/>
  <c r="G28" i="2"/>
  <c r="AF28" i="2"/>
  <c r="S28" i="2"/>
  <c r="F28" i="2"/>
  <c r="AE28" i="2"/>
  <c r="R28" i="2"/>
  <c r="D28" i="2"/>
  <c r="Z28" i="2"/>
  <c r="J28" i="2"/>
  <c r="V28" i="2"/>
  <c r="B28" i="2"/>
  <c r="AK28" i="2"/>
  <c r="U28" i="2"/>
  <c r="AH28" i="2"/>
  <c r="K28" i="2"/>
  <c r="AD28" i="2"/>
  <c r="I28" i="2"/>
  <c r="Y28" i="2"/>
  <c r="X28" i="2"/>
  <c r="W28" i="2"/>
  <c r="V8" i="2"/>
  <c r="J9" i="2"/>
  <c r="C10" i="2"/>
  <c r="AF10" i="2"/>
  <c r="Y11" i="2"/>
  <c r="M12" i="2"/>
  <c r="F17" i="2"/>
  <c r="AH20" i="2"/>
  <c r="AE21" i="2"/>
  <c r="AB23" i="2"/>
  <c r="AA24" i="2"/>
  <c r="AH25" i="2"/>
  <c r="C28" i="2"/>
  <c r="C29" i="2"/>
  <c r="I31" i="2"/>
  <c r="Q33" i="2"/>
  <c r="J34" i="2"/>
  <c r="X35" i="2"/>
  <c r="R38" i="2"/>
  <c r="P39" i="2"/>
  <c r="Z40" i="2"/>
  <c r="AE41" i="2"/>
  <c r="G43" i="2"/>
  <c r="T44" i="2"/>
  <c r="W45" i="2"/>
  <c r="K48" i="2"/>
  <c r="A19" i="5"/>
  <c r="A19" i="7"/>
  <c r="A19" i="8"/>
  <c r="A19" i="4"/>
  <c r="A19" i="6"/>
  <c r="A19" i="9"/>
  <c r="AD5" i="2"/>
  <c r="W8" i="2"/>
  <c r="K9" i="2"/>
  <c r="F10" i="2"/>
  <c r="AG10" i="2"/>
  <c r="Z11" i="2"/>
  <c r="P12" i="2"/>
  <c r="J17" i="2"/>
  <c r="AI20" i="2"/>
  <c r="AF21" i="2"/>
  <c r="AJ23" i="2"/>
  <c r="AF25" i="2"/>
  <c r="T25" i="2"/>
  <c r="H25" i="2"/>
  <c r="Z25" i="2"/>
  <c r="M25" i="2"/>
  <c r="Y25" i="2"/>
  <c r="L25" i="2"/>
  <c r="AK25" i="2"/>
  <c r="X25" i="2"/>
  <c r="K25" i="2"/>
  <c r="AG25" i="2"/>
  <c r="P25" i="2"/>
  <c r="AB25" i="2"/>
  <c r="I25" i="2"/>
  <c r="AA25" i="2"/>
  <c r="G25" i="2"/>
  <c r="AC25" i="2"/>
  <c r="D25" i="2"/>
  <c r="W25" i="2"/>
  <c r="C25" i="2"/>
  <c r="S25" i="2"/>
  <c r="R25" i="2"/>
  <c r="Q25" i="2"/>
  <c r="AI25" i="2"/>
  <c r="H28" i="2"/>
  <c r="E29" i="2"/>
  <c r="R31" i="2"/>
  <c r="R33" i="2"/>
  <c r="V34" i="2"/>
  <c r="AB35" i="2"/>
  <c r="B37" i="2"/>
  <c r="H38" i="2"/>
  <c r="Q39" i="2"/>
  <c r="AI40" i="2"/>
  <c r="H43" i="2"/>
  <c r="U44" i="2"/>
  <c r="AD45" i="2"/>
  <c r="M47" i="2"/>
  <c r="M48" i="2"/>
  <c r="C20" i="6"/>
  <c r="B20" i="6" s="1"/>
  <c r="C30" i="6"/>
  <c r="B30" i="6" s="1"/>
  <c r="X23" i="2"/>
  <c r="V43" i="2"/>
  <c r="C23" i="2"/>
  <c r="F24" i="2"/>
  <c r="D33" i="2"/>
  <c r="D35" i="2"/>
  <c r="AI35" i="2"/>
  <c r="M37" i="2"/>
  <c r="E38" i="2"/>
  <c r="AJ38" i="2"/>
  <c r="AC39" i="2"/>
  <c r="S40" i="2"/>
  <c r="J41" i="2"/>
  <c r="AH41" i="2"/>
  <c r="AC42" i="2"/>
  <c r="W43" i="2"/>
  <c r="O44" i="2"/>
  <c r="D45" i="2"/>
  <c r="AG46" i="2"/>
  <c r="U46" i="2"/>
  <c r="I46" i="2"/>
  <c r="AH46" i="2"/>
  <c r="T46" i="2"/>
  <c r="G46" i="2"/>
  <c r="AC46" i="2"/>
  <c r="P46" i="2"/>
  <c r="C46" i="2"/>
  <c r="AA46" i="2"/>
  <c r="L46" i="2"/>
  <c r="Z46" i="2"/>
  <c r="K46" i="2"/>
  <c r="AD46" i="2"/>
  <c r="J46" i="2"/>
  <c r="AB46" i="2"/>
  <c r="H46" i="2"/>
  <c r="Y46" i="2"/>
  <c r="F46" i="2"/>
  <c r="W46" i="2"/>
  <c r="Q46" i="2"/>
  <c r="O46" i="2"/>
  <c r="AI46" i="2"/>
  <c r="Y47" i="2"/>
  <c r="T48" i="2"/>
  <c r="A14" i="8"/>
  <c r="A14" i="7"/>
  <c r="A14" i="4"/>
  <c r="A14" i="6"/>
  <c r="A14" i="5"/>
  <c r="A32" i="4"/>
  <c r="A32" i="5"/>
  <c r="A32" i="7"/>
  <c r="A32" i="6"/>
  <c r="B34" i="5"/>
  <c r="Z5" i="2"/>
  <c r="AH23" i="2"/>
  <c r="V23" i="2"/>
  <c r="J23" i="2"/>
  <c r="AI23" i="2"/>
  <c r="U23" i="2"/>
  <c r="H23" i="2"/>
  <c r="AG23" i="2"/>
  <c r="T23" i="2"/>
  <c r="G23" i="2"/>
  <c r="W23" i="2"/>
  <c r="E23" i="2"/>
  <c r="AE23" i="2"/>
  <c r="P23" i="2"/>
  <c r="AD23" i="2"/>
  <c r="O23" i="2"/>
  <c r="Z7" i="2"/>
  <c r="AB7" i="2"/>
  <c r="B23" i="2"/>
  <c r="AJ33" i="2"/>
  <c r="X33" i="2"/>
  <c r="L33" i="2"/>
  <c r="AB33" i="2"/>
  <c r="O33" i="2"/>
  <c r="B33" i="2"/>
  <c r="W33" i="2"/>
  <c r="I33" i="2"/>
  <c r="AK33" i="2"/>
  <c r="V33" i="2"/>
  <c r="H33" i="2"/>
  <c r="AI33" i="2"/>
  <c r="U33" i="2"/>
  <c r="G33" i="2"/>
  <c r="T33" i="2"/>
  <c r="C33" i="2"/>
  <c r="AG33" i="2"/>
  <c r="P33" i="2"/>
  <c r="AF33" i="2"/>
  <c r="N33" i="2"/>
  <c r="AA33" i="2"/>
  <c r="AG24" i="2"/>
  <c r="U24" i="2"/>
  <c r="I24" i="2"/>
  <c r="AK24" i="2"/>
  <c r="X24" i="2"/>
  <c r="K24" i="2"/>
  <c r="AJ24" i="2"/>
  <c r="W24" i="2"/>
  <c r="J24" i="2"/>
  <c r="AI24" i="2"/>
  <c r="V24" i="2"/>
  <c r="H24" i="2"/>
  <c r="AH24" i="2"/>
  <c r="Q24" i="2"/>
  <c r="AC24" i="2"/>
  <c r="M24" i="2"/>
  <c r="AB24" i="2"/>
  <c r="L24" i="2"/>
  <c r="AE45" i="2"/>
  <c r="R45" i="2"/>
  <c r="E45" i="2"/>
  <c r="AC44" i="2"/>
  <c r="Q44" i="2"/>
  <c r="E44" i="2"/>
  <c r="AE49" i="2"/>
  <c r="O49" i="2"/>
  <c r="AK48" i="2"/>
  <c r="V48" i="2"/>
  <c r="Y49" i="2"/>
  <c r="I49" i="2"/>
  <c r="AG45" i="2"/>
  <c r="Q45" i="2"/>
  <c r="B45" i="2"/>
  <c r="X44" i="2"/>
  <c r="J44" i="2"/>
  <c r="X49" i="2"/>
  <c r="H49" i="2"/>
  <c r="AF45" i="2"/>
  <c r="P45" i="2"/>
  <c r="W44" i="2"/>
  <c r="I44" i="2"/>
  <c r="Z32" i="2"/>
  <c r="AH49" i="2"/>
  <c r="M49" i="2"/>
  <c r="AC48" i="2"/>
  <c r="J48" i="2"/>
  <c r="AB45" i="2"/>
  <c r="I45" i="2"/>
  <c r="AE44" i="2"/>
  <c r="N44" i="2"/>
  <c r="X40" i="2"/>
  <c r="G40" i="2"/>
  <c r="AG49" i="2"/>
  <c r="L49" i="2"/>
  <c r="AB48" i="2"/>
  <c r="I48" i="2"/>
  <c r="Z45" i="2"/>
  <c r="H45" i="2"/>
  <c r="AD44" i="2"/>
  <c r="L44" i="2"/>
  <c r="W40" i="2"/>
  <c r="F40" i="2"/>
  <c r="AE37" i="2"/>
  <c r="O37" i="2"/>
  <c r="AF34" i="2"/>
  <c r="O34" i="2"/>
  <c r="AF49" i="2"/>
  <c r="K49" i="2"/>
  <c r="AA48" i="2"/>
  <c r="F48" i="2"/>
  <c r="Y45" i="2"/>
  <c r="G45" i="2"/>
  <c r="AB44" i="2"/>
  <c r="K44" i="2"/>
  <c r="AH42" i="2"/>
  <c r="Q42" i="2"/>
  <c r="V40" i="2"/>
  <c r="D40" i="2"/>
  <c r="AD37" i="2"/>
  <c r="N37" i="2"/>
  <c r="AC34" i="2"/>
  <c r="N34" i="2"/>
  <c r="Q49" i="2"/>
  <c r="X48" i="2"/>
  <c r="N47" i="2"/>
  <c r="AK45" i="2"/>
  <c r="L45" i="2"/>
  <c r="Z44" i="2"/>
  <c r="C44" i="2"/>
  <c r="AF42" i="2"/>
  <c r="I42" i="2"/>
  <c r="Z41" i="2"/>
  <c r="R40" i="2"/>
  <c r="AG39" i="2"/>
  <c r="M39" i="2"/>
  <c r="Q37" i="2"/>
  <c r="AC35" i="2"/>
  <c r="E35" i="2"/>
  <c r="X34" i="2"/>
  <c r="C34" i="2"/>
  <c r="V20" i="2"/>
  <c r="G20" i="2"/>
  <c r="AI49" i="2"/>
  <c r="D49" i="2"/>
  <c r="Q48" i="2"/>
  <c r="AC45" i="2"/>
  <c r="C45" i="2"/>
  <c r="S44" i="2"/>
  <c r="X42" i="2"/>
  <c r="D42" i="2"/>
  <c r="O41" i="2"/>
  <c r="AH40" i="2"/>
  <c r="K40" i="2"/>
  <c r="Y39" i="2"/>
  <c r="B39" i="2"/>
  <c r="AC37" i="2"/>
  <c r="G37" i="2"/>
  <c r="S34" i="2"/>
  <c r="AC49" i="2"/>
  <c r="C49" i="2"/>
  <c r="N48" i="2"/>
  <c r="X45" i="2"/>
  <c r="R44" i="2"/>
  <c r="W42" i="2"/>
  <c r="N41" i="2"/>
  <c r="AF40" i="2"/>
  <c r="J40" i="2"/>
  <c r="AB37" i="2"/>
  <c r="F37" i="2"/>
  <c r="AK34" i="2"/>
  <c r="M34" i="2"/>
  <c r="B8" i="2"/>
  <c r="S8" i="2"/>
  <c r="O17" i="2"/>
  <c r="J20" i="2"/>
  <c r="AE20" i="2"/>
  <c r="D23" i="2"/>
  <c r="Z23" i="2"/>
  <c r="G24" i="2"/>
  <c r="AF24" i="2"/>
  <c r="L29" i="2"/>
  <c r="AF29" i="2"/>
  <c r="E33" i="2"/>
  <c r="AD33" i="2"/>
  <c r="U34" i="2"/>
  <c r="H35" i="2"/>
  <c r="AJ35" i="2"/>
  <c r="R37" i="2"/>
  <c r="F38" i="2"/>
  <c r="AK38" i="2"/>
  <c r="AE39" i="2"/>
  <c r="T40" i="2"/>
  <c r="K41" i="2"/>
  <c r="AD42" i="2"/>
  <c r="P44" i="2"/>
  <c r="F45" i="2"/>
  <c r="B46" i="2"/>
  <c r="AJ46" i="2"/>
  <c r="AG47" i="2"/>
  <c r="W48" i="2"/>
  <c r="U49" i="2"/>
  <c r="A26" i="5"/>
  <c r="A26" i="7"/>
  <c r="A26" i="8"/>
  <c r="A26" i="6"/>
  <c r="A26" i="4"/>
  <c r="E23" i="7"/>
  <c r="AD43" i="2"/>
  <c r="R43" i="2"/>
  <c r="F43" i="2"/>
  <c r="Z43" i="2"/>
  <c r="N43" i="2"/>
  <c r="B43" i="2"/>
  <c r="AH43" i="2"/>
  <c r="T43" i="2"/>
  <c r="E43" i="2"/>
  <c r="AG43" i="2"/>
  <c r="S43" i="2"/>
  <c r="D43" i="2"/>
  <c r="AI43" i="2"/>
  <c r="P43" i="2"/>
  <c r="AF43" i="2"/>
  <c r="O43" i="2"/>
  <c r="AE43" i="2"/>
  <c r="M43" i="2"/>
  <c r="U43" i="2"/>
  <c r="AJ43" i="2"/>
  <c r="J43" i="2"/>
  <c r="AC43" i="2"/>
  <c r="I43" i="2"/>
  <c r="AB43" i="2"/>
  <c r="E23" i="8"/>
  <c r="F23" i="6"/>
  <c r="D23" i="5"/>
  <c r="AB17" i="2"/>
  <c r="P17" i="2"/>
  <c r="D17" i="2"/>
  <c r="AH17" i="2"/>
  <c r="U17" i="2"/>
  <c r="H17" i="2"/>
  <c r="AG17" i="2"/>
  <c r="T17" i="2"/>
  <c r="G17" i="2"/>
  <c r="X17" i="2"/>
  <c r="I17" i="2"/>
  <c r="AI17" i="2"/>
  <c r="R17" i="2"/>
  <c r="B17" i="2"/>
  <c r="AF17" i="2"/>
  <c r="Q17" i="2"/>
  <c r="AB29" i="2"/>
  <c r="P29" i="2"/>
  <c r="D29" i="2"/>
  <c r="AI29" i="2"/>
  <c r="V29" i="2"/>
  <c r="I29" i="2"/>
  <c r="AH29" i="2"/>
  <c r="U29" i="2"/>
  <c r="H29" i="2"/>
  <c r="AG29" i="2"/>
  <c r="T29" i="2"/>
  <c r="G29" i="2"/>
  <c r="Y29" i="2"/>
  <c r="F29" i="2"/>
  <c r="AK29" i="2"/>
  <c r="R29" i="2"/>
  <c r="AJ29" i="2"/>
  <c r="Q29" i="2"/>
  <c r="H8" i="2"/>
  <c r="AB8" i="2"/>
  <c r="C17" i="2"/>
  <c r="Y17" i="2"/>
  <c r="S20" i="2"/>
  <c r="L23" i="2"/>
  <c r="AF23" i="2"/>
  <c r="R24" i="2"/>
  <c r="S29" i="2"/>
  <c r="M33" i="2"/>
  <c r="B34" i="2"/>
  <c r="AA34" i="2"/>
  <c r="P35" i="2"/>
  <c r="W37" i="2"/>
  <c r="T38" i="2"/>
  <c r="E39" i="2"/>
  <c r="AB40" i="2"/>
  <c r="AE40" i="2"/>
  <c r="X41" i="2"/>
  <c r="J42" i="2"/>
  <c r="C43" i="2"/>
  <c r="AK43" i="2"/>
  <c r="AA44" i="2"/>
  <c r="S45" i="2"/>
  <c r="N46" i="2"/>
  <c r="G47" i="2"/>
  <c r="B48" i="2"/>
  <c r="AJ48" i="2"/>
  <c r="AK49" i="2"/>
  <c r="E8" i="2"/>
  <c r="T8" i="2"/>
  <c r="Q20" i="2"/>
  <c r="O38" i="2"/>
  <c r="AH39" i="2"/>
  <c r="V39" i="2"/>
  <c r="J39" i="2"/>
  <c r="AD39" i="2"/>
  <c r="R39" i="2"/>
  <c r="F39" i="2"/>
  <c r="X39" i="2"/>
  <c r="I39" i="2"/>
  <c r="AK39" i="2"/>
  <c r="W39" i="2"/>
  <c r="H39" i="2"/>
  <c r="AB39" i="2"/>
  <c r="L39" i="2"/>
  <c r="AA39" i="2"/>
  <c r="K39" i="2"/>
  <c r="Z39" i="2"/>
  <c r="G39" i="2"/>
  <c r="U39" i="2"/>
  <c r="AF47" i="2"/>
  <c r="T47" i="2"/>
  <c r="H47" i="2"/>
  <c r="AJ47" i="2"/>
  <c r="W47" i="2"/>
  <c r="J47" i="2"/>
  <c r="AE47" i="2"/>
  <c r="R47" i="2"/>
  <c r="E47" i="2"/>
  <c r="V47" i="2"/>
  <c r="F47" i="2"/>
  <c r="AK47" i="2"/>
  <c r="U47" i="2"/>
  <c r="D47" i="2"/>
  <c r="AC47" i="2"/>
  <c r="L47" i="2"/>
  <c r="AB47" i="2"/>
  <c r="K47" i="2"/>
  <c r="AA47" i="2"/>
  <c r="I47" i="2"/>
  <c r="Z47" i="2"/>
  <c r="AK8" i="2"/>
  <c r="Y8" i="2"/>
  <c r="M8" i="2"/>
  <c r="AA8" i="2"/>
  <c r="N8" i="2"/>
  <c r="Z8" i="2"/>
  <c r="L8" i="2"/>
  <c r="AK20" i="2"/>
  <c r="Y20" i="2"/>
  <c r="M20" i="2"/>
  <c r="AB20" i="2"/>
  <c r="O20" i="2"/>
  <c r="B20" i="2"/>
  <c r="AA20" i="2"/>
  <c r="N20" i="2"/>
  <c r="F8" i="2"/>
  <c r="U8" i="2"/>
  <c r="AJ8" i="2"/>
  <c r="C20" i="2"/>
  <c r="R20" i="2"/>
  <c r="AG20" i="2"/>
  <c r="AH35" i="2"/>
  <c r="V35" i="2"/>
  <c r="J35" i="2"/>
  <c r="AG35" i="2"/>
  <c r="T35" i="2"/>
  <c r="G35" i="2"/>
  <c r="AF35" i="2"/>
  <c r="S35" i="2"/>
  <c r="F35" i="2"/>
  <c r="AA35" i="2"/>
  <c r="L35" i="2"/>
  <c r="Z35" i="2"/>
  <c r="K35" i="2"/>
  <c r="Y35" i="2"/>
  <c r="I35" i="2"/>
  <c r="U35" i="2"/>
  <c r="B47" i="2"/>
  <c r="AD47" i="2"/>
  <c r="F17" i="7"/>
  <c r="E17" i="7"/>
  <c r="F17" i="6"/>
  <c r="F5" i="6" s="1"/>
  <c r="F17" i="4"/>
  <c r="E17" i="6"/>
  <c r="F17" i="5"/>
  <c r="F48" i="5" s="1"/>
  <c r="F4" i="5" s="1"/>
  <c r="F52" i="5" s="1"/>
  <c r="F56" i="5" s="1"/>
  <c r="E17" i="4"/>
  <c r="E48" i="4" s="1"/>
  <c r="E4" i="4" s="1"/>
  <c r="E52" i="4" s="1"/>
  <c r="E56" i="4" s="1"/>
  <c r="D17" i="5"/>
  <c r="D17" i="4"/>
  <c r="A36" i="5"/>
  <c r="A36" i="7"/>
  <c r="A36" i="8"/>
  <c r="A36" i="4"/>
  <c r="A36" i="6"/>
  <c r="F5" i="7"/>
  <c r="F48" i="7"/>
  <c r="F4" i="7" s="1"/>
  <c r="F52" i="7" s="1"/>
  <c r="F56" i="7" s="1"/>
  <c r="AI38" i="2"/>
  <c r="W38" i="2"/>
  <c r="K38" i="2"/>
  <c r="AE38" i="2"/>
  <c r="S38" i="2"/>
  <c r="G38" i="2"/>
  <c r="AF38" i="2"/>
  <c r="Q38" i="2"/>
  <c r="C38" i="2"/>
  <c r="AD38" i="2"/>
  <c r="P38" i="2"/>
  <c r="B38" i="2"/>
  <c r="AC38" i="2"/>
  <c r="M38" i="2"/>
  <c r="AB38" i="2"/>
  <c r="L38" i="2"/>
  <c r="AA38" i="2"/>
  <c r="J38" i="2"/>
  <c r="X38" i="2"/>
  <c r="AD48" i="2"/>
  <c r="E17" i="8"/>
  <c r="E48" i="8" s="1"/>
  <c r="E4" i="8" s="1"/>
  <c r="AF41" i="2"/>
  <c r="T41" i="2"/>
  <c r="H41" i="2"/>
  <c r="AB41" i="2"/>
  <c r="P41" i="2"/>
  <c r="D41" i="2"/>
  <c r="AJ41" i="2"/>
  <c r="V41" i="2"/>
  <c r="G41" i="2"/>
  <c r="AI41" i="2"/>
  <c r="U41" i="2"/>
  <c r="F41" i="2"/>
  <c r="R41" i="2"/>
  <c r="AK41" i="2"/>
  <c r="E23" i="5"/>
  <c r="B41" i="2"/>
  <c r="S41" i="2"/>
  <c r="AE42" i="2"/>
  <c r="S42" i="2"/>
  <c r="G42" i="2"/>
  <c r="AA42" i="2"/>
  <c r="O42" i="2"/>
  <c r="C42" i="2"/>
  <c r="AB42" i="2"/>
  <c r="M42" i="2"/>
  <c r="Z42" i="2"/>
  <c r="L42" i="2"/>
  <c r="R42" i="2"/>
  <c r="AI42" i="2"/>
  <c r="G15" i="3"/>
  <c r="L8" i="1" s="1"/>
  <c r="L5" i="2" s="1"/>
  <c r="A20" i="8"/>
  <c r="A20" i="7"/>
  <c r="A20" i="6"/>
  <c r="A20" i="4"/>
  <c r="A20" i="5"/>
  <c r="AI34" i="2"/>
  <c r="W34" i="2"/>
  <c r="K34" i="2"/>
  <c r="AE34" i="2"/>
  <c r="R34" i="2"/>
  <c r="E34" i="2"/>
  <c r="AD34" i="2"/>
  <c r="Q34" i="2"/>
  <c r="D34" i="2"/>
  <c r="P34" i="2"/>
  <c r="AG34" i="2"/>
  <c r="AJ37" i="2"/>
  <c r="X37" i="2"/>
  <c r="AF37" i="2"/>
  <c r="T37" i="2"/>
  <c r="H37" i="2"/>
  <c r="Z37" i="2"/>
  <c r="L37" i="2"/>
  <c r="Y37" i="2"/>
  <c r="K37" i="2"/>
  <c r="P37" i="2"/>
  <c r="AG37" i="2"/>
  <c r="C41" i="2"/>
  <c r="W41" i="2"/>
  <c r="B42" i="2"/>
  <c r="T42" i="2"/>
  <c r="AJ42" i="2"/>
  <c r="A24" i="7"/>
  <c r="A24" i="5"/>
  <c r="G55" i="3"/>
  <c r="F23" i="4"/>
  <c r="D4" i="7"/>
  <c r="G44" i="3"/>
  <c r="AK8" i="1" s="1"/>
  <c r="AI5" i="2" s="1"/>
  <c r="A18" i="4"/>
  <c r="A18" i="7"/>
  <c r="A18" i="6"/>
  <c r="A18" i="5"/>
  <c r="F17" i="8"/>
  <c r="F48" i="8" s="1"/>
  <c r="F4" i="8" s="1"/>
  <c r="F52" i="8" s="1"/>
  <c r="F56" i="8" s="1"/>
  <c r="E5" i="4"/>
  <c r="N40" i="2"/>
  <c r="O48" i="2"/>
  <c r="A7" i="8"/>
  <c r="A7" i="7"/>
  <c r="A7" i="5"/>
  <c r="B51" i="3"/>
  <c r="D55" i="3"/>
  <c r="F5" i="8"/>
  <c r="AG40" i="2"/>
  <c r="U40" i="2"/>
  <c r="I40" i="2"/>
  <c r="AC40" i="2"/>
  <c r="Q40" i="2"/>
  <c r="E40" i="2"/>
  <c r="O40" i="2"/>
  <c r="AD40" i="2"/>
  <c r="AE48" i="2"/>
  <c r="S48" i="2"/>
  <c r="G48" i="2"/>
  <c r="Y48" i="2"/>
  <c r="L48" i="2"/>
  <c r="AH48" i="2"/>
  <c r="U48" i="2"/>
  <c r="H48" i="2"/>
  <c r="P48" i="2"/>
  <c r="AF48" i="2"/>
  <c r="A39" i="8"/>
  <c r="A39" i="5"/>
  <c r="A39" i="4"/>
  <c r="A39" i="7"/>
  <c r="A41" i="7"/>
  <c r="A41" i="5"/>
  <c r="A41" i="4"/>
  <c r="A43" i="7"/>
  <c r="A43" i="6"/>
  <c r="A43" i="8"/>
  <c r="A43" i="5"/>
  <c r="A43" i="4"/>
  <c r="A45" i="7"/>
  <c r="A45" i="6"/>
  <c r="A45" i="8"/>
  <c r="E55" i="3"/>
  <c r="D23" i="4"/>
  <c r="A45" i="4"/>
  <c r="C16" i="5"/>
  <c r="B12" i="5" s="1"/>
  <c r="C27" i="5"/>
  <c r="B24" i="5"/>
  <c r="F12" i="7"/>
  <c r="A10" i="8"/>
  <c r="A10" i="7"/>
  <c r="A13" i="8"/>
  <c r="A13" i="4"/>
  <c r="G43" i="3"/>
  <c r="AJ8" i="1" s="1"/>
  <c r="AH5" i="2" s="1"/>
  <c r="G40" i="3"/>
  <c r="G13" i="3"/>
  <c r="J8" i="1" s="1"/>
  <c r="J5" i="2" s="1"/>
  <c r="E12" i="7"/>
  <c r="AI44" i="2"/>
  <c r="M44" i="2"/>
  <c r="Y44" i="2"/>
  <c r="AH45" i="2"/>
  <c r="V45" i="2"/>
  <c r="J45" i="2"/>
  <c r="N45" i="2"/>
  <c r="AA45" i="2"/>
  <c r="J49" i="2"/>
  <c r="W49" i="2"/>
  <c r="A9" i="5"/>
  <c r="A9" i="7"/>
  <c r="A44" i="4"/>
  <c r="A44" i="6"/>
  <c r="A44" i="7"/>
  <c r="A44" i="8"/>
  <c r="A44" i="5"/>
  <c r="H55" i="3"/>
  <c r="E23" i="4"/>
  <c r="F23" i="5"/>
  <c r="A9" i="8"/>
  <c r="AD49" i="2"/>
  <c r="R49" i="2"/>
  <c r="F49" i="2"/>
  <c r="N49" i="2"/>
  <c r="AA49" i="2"/>
  <c r="F6" i="4"/>
  <c r="E6" i="5"/>
  <c r="D6" i="4"/>
  <c r="D6" i="5"/>
  <c r="A25" i="4"/>
  <c r="A25" i="8"/>
  <c r="A25" i="7"/>
  <c r="A25" i="6"/>
  <c r="A31" i="8"/>
  <c r="A31" i="7"/>
  <c r="A31" i="6"/>
  <c r="E6" i="7"/>
  <c r="A29" i="5"/>
  <c r="A29" i="7"/>
  <c r="C33" i="5"/>
  <c r="B28" i="5" s="1"/>
  <c r="A29" i="6"/>
  <c r="C44" i="8"/>
  <c r="B44" i="8" s="1"/>
  <c r="C40" i="8"/>
  <c r="B40" i="8" s="1"/>
  <c r="C9" i="8"/>
  <c r="B9" i="8" s="1"/>
  <c r="C13" i="8"/>
  <c r="C24" i="8"/>
  <c r="C42" i="8"/>
  <c r="B42" i="8" s="1"/>
  <c r="C36" i="7"/>
  <c r="B36" i="7" s="1"/>
  <c r="C29" i="7"/>
  <c r="C26" i="7"/>
  <c r="B26" i="7" s="1"/>
  <c r="C19" i="7"/>
  <c r="B19" i="7" s="1"/>
  <c r="C9" i="7"/>
  <c r="B9" i="7" s="1"/>
  <c r="C42" i="7"/>
  <c r="B42" i="7" s="1"/>
  <c r="C21" i="8"/>
  <c r="B21" i="8" s="1"/>
  <c r="C10" i="7"/>
  <c r="B10" i="7" s="1"/>
  <c r="G10" i="3" s="1"/>
  <c r="H8" i="1" s="1"/>
  <c r="H5" i="2" s="1"/>
  <c r="C25" i="7"/>
  <c r="B25" i="7" s="1"/>
  <c r="G25" i="3" s="1"/>
  <c r="T8" i="1" s="1"/>
  <c r="T5" i="2" s="1"/>
  <c r="C10" i="8"/>
  <c r="B10" i="8" s="1"/>
  <c r="A29" i="8"/>
  <c r="C14" i="7"/>
  <c r="B14" i="7" s="1"/>
  <c r="C14" i="8"/>
  <c r="B14" i="8" s="1"/>
  <c r="C25" i="8"/>
  <c r="B25" i="8" s="1"/>
  <c r="C29" i="8"/>
  <c r="C43" i="8"/>
  <c r="B43" i="8" s="1"/>
  <c r="D12" i="5"/>
  <c r="A35" i="5"/>
  <c r="C39" i="8"/>
  <c r="B39" i="8" s="1"/>
  <c r="H39" i="3" s="1"/>
  <c r="C45" i="8"/>
  <c r="B45" i="8" s="1"/>
  <c r="E12" i="6"/>
  <c r="E5" i="6" s="1"/>
  <c r="A35" i="6"/>
  <c r="C7" i="7"/>
  <c r="C31" i="7"/>
  <c r="B31" i="7" s="1"/>
  <c r="A35" i="7"/>
  <c r="C7" i="8"/>
  <c r="C39" i="5"/>
  <c r="B39" i="5" s="1"/>
  <c r="E39" i="3" s="1"/>
  <c r="G18" i="3" l="1"/>
  <c r="N8" i="1" s="1"/>
  <c r="N5" i="2" s="1"/>
  <c r="G41" i="3"/>
  <c r="AH8" i="1" s="1"/>
  <c r="AF5" i="2" s="1"/>
  <c r="G26" i="3"/>
  <c r="U8" i="1" s="1"/>
  <c r="U5" i="2" s="1"/>
  <c r="G30" i="3"/>
  <c r="X8" i="1" s="1"/>
  <c r="X5" i="2" s="1"/>
  <c r="G20" i="3"/>
  <c r="P8" i="1" s="1"/>
  <c r="P5" i="2" s="1"/>
  <c r="G24" i="3"/>
  <c r="S8" i="1" s="1"/>
  <c r="S5" i="2" s="1"/>
  <c r="G34" i="3"/>
  <c r="AB8" i="1" s="1"/>
  <c r="AA5" i="2" s="1"/>
  <c r="G32" i="3"/>
  <c r="Z8" i="1" s="1"/>
  <c r="G9" i="3"/>
  <c r="G8" i="1" s="1"/>
  <c r="G5" i="2" s="1"/>
  <c r="G19" i="3"/>
  <c r="O8" i="1" s="1"/>
  <c r="O5" i="2" s="1"/>
  <c r="G31" i="3"/>
  <c r="Y8" i="1" s="1"/>
  <c r="Y5" i="2" s="1"/>
  <c r="G45" i="3"/>
  <c r="AL8" i="1" s="1"/>
  <c r="AJ5" i="2" s="1"/>
  <c r="G42" i="3"/>
  <c r="AI8" i="1" s="1"/>
  <c r="AG5" i="2" s="1"/>
  <c r="G36" i="3"/>
  <c r="G14" i="3"/>
  <c r="K8" i="1" s="1"/>
  <c r="K5" i="2" s="1"/>
  <c r="G59" i="3"/>
  <c r="C16" i="9"/>
  <c r="B12" i="9" s="1"/>
  <c r="B4" i="9"/>
  <c r="I4" i="3" s="1"/>
  <c r="I52" i="3" s="1"/>
  <c r="I56" i="3" s="1"/>
  <c r="I57" i="3" s="1"/>
  <c r="C22" i="8"/>
  <c r="B17" i="8" s="1"/>
  <c r="B35" i="7"/>
  <c r="G35" i="3" s="1"/>
  <c r="C37" i="8"/>
  <c r="B34" i="8" s="1"/>
  <c r="B35" i="8"/>
  <c r="E52" i="8"/>
  <c r="E56" i="8" s="1"/>
  <c r="B4" i="8"/>
  <c r="H4" i="3" s="1"/>
  <c r="AI3" i="2"/>
  <c r="J3" i="2"/>
  <c r="Y3" i="2"/>
  <c r="I3" i="2"/>
  <c r="AG3" i="2"/>
  <c r="AF3" i="2"/>
  <c r="D3" i="2"/>
  <c r="AC3" i="2"/>
  <c r="H3" i="2"/>
  <c r="AB3" i="2"/>
  <c r="G3" i="2"/>
  <c r="N3" i="2"/>
  <c r="Z3" i="2"/>
  <c r="M3" i="2"/>
  <c r="L3" i="2"/>
  <c r="F3" i="2"/>
  <c r="B24" i="6"/>
  <c r="F24" i="3" s="1"/>
  <c r="S7" i="1" s="1"/>
  <c r="S4" i="2" s="1"/>
  <c r="C27" i="6"/>
  <c r="F26" i="3"/>
  <c r="U7" i="1" s="1"/>
  <c r="U4" i="2" s="1"/>
  <c r="F10" i="3"/>
  <c r="H7" i="1" s="1"/>
  <c r="H4" i="2" s="1"/>
  <c r="F44" i="3"/>
  <c r="AK7" i="1" s="1"/>
  <c r="AI4" i="2" s="1"/>
  <c r="F20" i="3"/>
  <c r="P7" i="1" s="1"/>
  <c r="P4" i="2" s="1"/>
  <c r="F32" i="3"/>
  <c r="Z7" i="1" s="1"/>
  <c r="F30" i="3"/>
  <c r="X7" i="1" s="1"/>
  <c r="X4" i="2" s="1"/>
  <c r="F25" i="3"/>
  <c r="T7" i="1" s="1"/>
  <c r="T4" i="2" s="1"/>
  <c r="F14" i="3"/>
  <c r="K7" i="1" s="1"/>
  <c r="K4" i="2" s="1"/>
  <c r="F36" i="3"/>
  <c r="AD8" i="1" s="1"/>
  <c r="AC5" i="2" s="1"/>
  <c r="F31" i="3"/>
  <c r="Y7" i="1" s="1"/>
  <c r="Y4" i="2" s="1"/>
  <c r="F21" i="3"/>
  <c r="Q7" i="1" s="1"/>
  <c r="Q4" i="2" s="1"/>
  <c r="F19" i="3"/>
  <c r="O7" i="1" s="1"/>
  <c r="O4" i="2" s="1"/>
  <c r="F9" i="3"/>
  <c r="G7" i="1" s="1"/>
  <c r="G4" i="2" s="1"/>
  <c r="F15" i="3"/>
  <c r="L7" i="1" s="1"/>
  <c r="L4" i="2" s="1"/>
  <c r="F42" i="3"/>
  <c r="AI7" i="1" s="1"/>
  <c r="AG4" i="2" s="1"/>
  <c r="F8" i="3"/>
  <c r="F7" i="1" s="1"/>
  <c r="F4" i="2" s="1"/>
  <c r="F59" i="3"/>
  <c r="B59" i="3" s="1"/>
  <c r="F7" i="3"/>
  <c r="E7" i="1" s="1"/>
  <c r="E4" i="2" s="1"/>
  <c r="F41" i="3"/>
  <c r="AH7" i="1" s="1"/>
  <c r="AF4" i="2" s="1"/>
  <c r="F45" i="3"/>
  <c r="AL7" i="1" s="1"/>
  <c r="AJ4" i="2" s="1"/>
  <c r="F43" i="3"/>
  <c r="AJ7" i="1" s="1"/>
  <c r="AH4" i="2" s="1"/>
  <c r="F40" i="3"/>
  <c r="AF7" i="1"/>
  <c r="AD4" i="2" s="1"/>
  <c r="B7" i="4"/>
  <c r="C11" i="4"/>
  <c r="B6" i="4" s="1"/>
  <c r="C22" i="9"/>
  <c r="B17" i="9" s="1"/>
  <c r="I17" i="3" s="1"/>
  <c r="M10" i="1" s="1"/>
  <c r="M7" i="2" s="1"/>
  <c r="C16" i="4"/>
  <c r="B13" i="4"/>
  <c r="C11" i="9"/>
  <c r="B7" i="9"/>
  <c r="I7" i="3" s="1"/>
  <c r="E10" i="1" s="1"/>
  <c r="E7" i="2" s="1"/>
  <c r="E5" i="8"/>
  <c r="B7" i="6"/>
  <c r="C11" i="6"/>
  <c r="B6" i="6" s="1"/>
  <c r="B5" i="6" s="1"/>
  <c r="F5" i="3" s="1"/>
  <c r="C33" i="4"/>
  <c r="B28" i="4" s="1"/>
  <c r="D28" i="3" s="1"/>
  <c r="B29" i="4"/>
  <c r="D43" i="3"/>
  <c r="AJ5" i="1" s="1"/>
  <c r="AH2" i="2" s="1"/>
  <c r="D40" i="3"/>
  <c r="D35" i="3"/>
  <c r="AC5" i="1" s="1"/>
  <c r="AB2" i="2" s="1"/>
  <c r="D20" i="3"/>
  <c r="P5" i="1" s="1"/>
  <c r="P2" i="2" s="1"/>
  <c r="D13" i="3"/>
  <c r="J5" i="1" s="1"/>
  <c r="J2" i="2" s="1"/>
  <c r="D9" i="3"/>
  <c r="G5" i="1" s="1"/>
  <c r="G2" i="2" s="1"/>
  <c r="D45" i="3"/>
  <c r="AL5" i="1" s="1"/>
  <c r="AJ2" i="2" s="1"/>
  <c r="D32" i="3"/>
  <c r="Z5" i="1" s="1"/>
  <c r="D7" i="3"/>
  <c r="E5" i="1" s="1"/>
  <c r="E2" i="2" s="1"/>
  <c r="D59" i="3"/>
  <c r="D29" i="3"/>
  <c r="W5" i="1" s="1"/>
  <c r="W2" i="2" s="1"/>
  <c r="D42" i="3"/>
  <c r="AI5" i="1" s="1"/>
  <c r="AG2" i="2" s="1"/>
  <c r="D15" i="3"/>
  <c r="L5" i="1" s="1"/>
  <c r="L2" i="2" s="1"/>
  <c r="D14" i="3"/>
  <c r="K5" i="1" s="1"/>
  <c r="K2" i="2" s="1"/>
  <c r="D44" i="3"/>
  <c r="AK5" i="1" s="1"/>
  <c r="AI2" i="2" s="1"/>
  <c r="D30" i="3"/>
  <c r="X5" i="1" s="1"/>
  <c r="X2" i="2" s="1"/>
  <c r="D26" i="3"/>
  <c r="U5" i="1" s="1"/>
  <c r="U2" i="2" s="1"/>
  <c r="D21" i="3"/>
  <c r="Q5" i="1" s="1"/>
  <c r="Q2" i="2" s="1"/>
  <c r="D41" i="3"/>
  <c r="AH5" i="1" s="1"/>
  <c r="AF2" i="2" s="1"/>
  <c r="AF5" i="1"/>
  <c r="AD2" i="2" s="1"/>
  <c r="D8" i="3"/>
  <c r="F5" i="1" s="1"/>
  <c r="F2" i="2" s="1"/>
  <c r="D25" i="3"/>
  <c r="T5" i="1" s="1"/>
  <c r="T2" i="2" s="1"/>
  <c r="D19" i="3"/>
  <c r="O5" i="1" s="1"/>
  <c r="O2" i="2" s="1"/>
  <c r="D10" i="3"/>
  <c r="H5" i="1" s="1"/>
  <c r="H2" i="2" s="1"/>
  <c r="D24" i="3"/>
  <c r="S5" i="1" s="1"/>
  <c r="S2" i="2" s="1"/>
  <c r="D36" i="3"/>
  <c r="AD5" i="1" s="1"/>
  <c r="AC2" i="2" s="1"/>
  <c r="D31" i="3"/>
  <c r="Y5" i="1" s="1"/>
  <c r="Y2" i="2" s="1"/>
  <c r="D18" i="3"/>
  <c r="N5" i="1" s="1"/>
  <c r="N2" i="2" s="1"/>
  <c r="D34" i="3"/>
  <c r="AB5" i="1" s="1"/>
  <c r="AA2" i="2" s="1"/>
  <c r="C27" i="7"/>
  <c r="B23" i="7" s="1"/>
  <c r="G23" i="3" s="1"/>
  <c r="R8" i="1" s="1"/>
  <c r="R5" i="2" s="1"/>
  <c r="C33" i="7"/>
  <c r="B29" i="7"/>
  <c r="G29" i="3" s="1"/>
  <c r="W8" i="1" s="1"/>
  <c r="W5" i="2" s="1"/>
  <c r="B29" i="9"/>
  <c r="I29" i="3" s="1"/>
  <c r="W10" i="1" s="1"/>
  <c r="W7" i="2" s="1"/>
  <c r="C33" i="9"/>
  <c r="B28" i="9" s="1"/>
  <c r="I28" i="3" s="1"/>
  <c r="V10" i="1" s="1"/>
  <c r="V7" i="2" s="1"/>
  <c r="B55" i="3"/>
  <c r="C27" i="8"/>
  <c r="B24" i="8"/>
  <c r="H24" i="3" s="1"/>
  <c r="S9" i="1" s="1"/>
  <c r="S6" i="2" s="1"/>
  <c r="C22" i="7"/>
  <c r="B17" i="7" s="1"/>
  <c r="G17" i="3" s="1"/>
  <c r="M8" i="1" s="1"/>
  <c r="M5" i="2" s="1"/>
  <c r="I59" i="3"/>
  <c r="I24" i="3"/>
  <c r="S10" i="1" s="1"/>
  <c r="S7" i="2" s="1"/>
  <c r="I14" i="3"/>
  <c r="K10" i="1" s="1"/>
  <c r="K7" i="2" s="1"/>
  <c r="I8" i="3"/>
  <c r="F10" i="1" s="1"/>
  <c r="F7" i="2" s="1"/>
  <c r="I32" i="3"/>
  <c r="Z10" i="1" s="1"/>
  <c r="I15" i="3"/>
  <c r="L10" i="1" s="1"/>
  <c r="L7" i="2" s="1"/>
  <c r="I36" i="3"/>
  <c r="I19" i="3"/>
  <c r="O10" i="1" s="1"/>
  <c r="O7" i="2" s="1"/>
  <c r="I10" i="3"/>
  <c r="H10" i="1" s="1"/>
  <c r="H7" i="2" s="1"/>
  <c r="I44" i="3"/>
  <c r="AK10" i="1" s="1"/>
  <c r="AI7" i="2" s="1"/>
  <c r="I42" i="3"/>
  <c r="AI10" i="1" s="1"/>
  <c r="AG7" i="2" s="1"/>
  <c r="I40" i="3"/>
  <c r="I26" i="3"/>
  <c r="U10" i="1" s="1"/>
  <c r="U7" i="2" s="1"/>
  <c r="I21" i="3"/>
  <c r="Q10" i="1" s="1"/>
  <c r="Q7" i="2" s="1"/>
  <c r="I45" i="3"/>
  <c r="AL10" i="1" s="1"/>
  <c r="AJ7" i="2" s="1"/>
  <c r="I31" i="3"/>
  <c r="Y10" i="1" s="1"/>
  <c r="Y7" i="2" s="1"/>
  <c r="I30" i="3"/>
  <c r="X10" i="1" s="1"/>
  <c r="X7" i="2" s="1"/>
  <c r="I12" i="3"/>
  <c r="I10" i="1" s="1"/>
  <c r="I7" i="2" s="1"/>
  <c r="I41" i="3"/>
  <c r="AH10" i="1" s="1"/>
  <c r="AF7" i="2" s="1"/>
  <c r="I9" i="3"/>
  <c r="G10" i="1" s="1"/>
  <c r="G7" i="2" s="1"/>
  <c r="I20" i="3"/>
  <c r="P10" i="1" s="1"/>
  <c r="P7" i="2" s="1"/>
  <c r="AF10" i="1"/>
  <c r="AD7" i="2" s="1"/>
  <c r="I43" i="3"/>
  <c r="AJ10" i="1" s="1"/>
  <c r="AH7" i="2" s="1"/>
  <c r="I25" i="3"/>
  <c r="T10" i="1" s="1"/>
  <c r="T7" i="2" s="1"/>
  <c r="I13" i="3"/>
  <c r="J10" i="1" s="1"/>
  <c r="J7" i="2" s="1"/>
  <c r="I18" i="3"/>
  <c r="N10" i="1" s="1"/>
  <c r="N7" i="2" s="1"/>
  <c r="C16" i="6"/>
  <c r="B13" i="6"/>
  <c r="F13" i="3" s="1"/>
  <c r="J7" i="1" s="1"/>
  <c r="J4" i="2" s="1"/>
  <c r="H44" i="3"/>
  <c r="AK9" i="1" s="1"/>
  <c r="AI6" i="2" s="1"/>
  <c r="H41" i="3"/>
  <c r="AH9" i="1" s="1"/>
  <c r="AF6" i="2" s="1"/>
  <c r="H36" i="3"/>
  <c r="H21" i="3"/>
  <c r="Q9" i="1" s="1"/>
  <c r="Q6" i="2" s="1"/>
  <c r="H18" i="3"/>
  <c r="N9" i="1" s="1"/>
  <c r="N6" i="2" s="1"/>
  <c r="H14" i="3"/>
  <c r="K9" i="1" s="1"/>
  <c r="K6" i="2" s="1"/>
  <c r="H10" i="3"/>
  <c r="H9" i="1" s="1"/>
  <c r="H6" i="2" s="1"/>
  <c r="H7" i="3"/>
  <c r="E9" i="1" s="1"/>
  <c r="E6" i="2" s="1"/>
  <c r="H20" i="3"/>
  <c r="P9" i="1" s="1"/>
  <c r="P6" i="2" s="1"/>
  <c r="H42" i="3"/>
  <c r="AI9" i="1" s="1"/>
  <c r="AG6" i="2" s="1"/>
  <c r="H26" i="3"/>
  <c r="U9" i="1" s="1"/>
  <c r="U6" i="2" s="1"/>
  <c r="H45" i="3"/>
  <c r="AL9" i="1" s="1"/>
  <c r="AJ6" i="2" s="1"/>
  <c r="H43" i="3"/>
  <c r="AJ9" i="1" s="1"/>
  <c r="AH6" i="2" s="1"/>
  <c r="H31" i="3"/>
  <c r="Y9" i="1" s="1"/>
  <c r="Y6" i="2" s="1"/>
  <c r="H19" i="3"/>
  <c r="O9" i="1" s="1"/>
  <c r="O6" i="2" s="1"/>
  <c r="H17" i="3"/>
  <c r="M9" i="1" s="1"/>
  <c r="M6" i="2" s="1"/>
  <c r="H34" i="3"/>
  <c r="AB9" i="1" s="1"/>
  <c r="AA6" i="2" s="1"/>
  <c r="H40" i="3"/>
  <c r="H15" i="3"/>
  <c r="L9" i="1" s="1"/>
  <c r="L6" i="2" s="1"/>
  <c r="H30" i="3"/>
  <c r="X9" i="1" s="1"/>
  <c r="X6" i="2" s="1"/>
  <c r="H8" i="3"/>
  <c r="F9" i="1" s="1"/>
  <c r="F6" i="2" s="1"/>
  <c r="H25" i="3"/>
  <c r="T9" i="1" s="1"/>
  <c r="T6" i="2" s="1"/>
  <c r="H35" i="3"/>
  <c r="AF9" i="1"/>
  <c r="AD6" i="2" s="1"/>
  <c r="H32" i="3"/>
  <c r="Z9" i="1" s="1"/>
  <c r="H59" i="3"/>
  <c r="H9" i="3"/>
  <c r="G9" i="1" s="1"/>
  <c r="G6" i="2" s="1"/>
  <c r="F48" i="6"/>
  <c r="F4" i="6" s="1"/>
  <c r="F52" i="6" s="1"/>
  <c r="F56" i="6" s="1"/>
  <c r="E48" i="6"/>
  <c r="E4" i="6" s="1"/>
  <c r="B39" i="3"/>
  <c r="E59" i="3"/>
  <c r="E40" i="3"/>
  <c r="E12" i="3"/>
  <c r="I6" i="1" s="1"/>
  <c r="E30" i="3"/>
  <c r="X6" i="1" s="1"/>
  <c r="X3" i="2" s="1"/>
  <c r="E24" i="3"/>
  <c r="S6" i="1" s="1"/>
  <c r="S3" i="2" s="1"/>
  <c r="E15" i="3"/>
  <c r="L6" i="1" s="1"/>
  <c r="E18" i="3"/>
  <c r="N6" i="1" s="1"/>
  <c r="E9" i="3"/>
  <c r="G6" i="1" s="1"/>
  <c r="E7" i="3"/>
  <c r="E6" i="1" s="1"/>
  <c r="E3" i="2" s="1"/>
  <c r="E14" i="3"/>
  <c r="K6" i="1" s="1"/>
  <c r="K3" i="2" s="1"/>
  <c r="E36" i="3"/>
  <c r="AD7" i="1" s="1"/>
  <c r="AC4" i="2" s="1"/>
  <c r="E17" i="3"/>
  <c r="M6" i="1" s="1"/>
  <c r="E44" i="3"/>
  <c r="AK6" i="1" s="1"/>
  <c r="E26" i="3"/>
  <c r="U6" i="1" s="1"/>
  <c r="U3" i="2" s="1"/>
  <c r="E34" i="3"/>
  <c r="AB6" i="1" s="1"/>
  <c r="AA3" i="2" s="1"/>
  <c r="E19" i="3"/>
  <c r="O6" i="1" s="1"/>
  <c r="O3" i="2" s="1"/>
  <c r="E32" i="3"/>
  <c r="Z6" i="1" s="1"/>
  <c r="E13" i="3"/>
  <c r="J6" i="1" s="1"/>
  <c r="E41" i="3"/>
  <c r="AH6" i="1" s="1"/>
  <c r="AF6" i="1"/>
  <c r="AD3" i="2" s="1"/>
  <c r="E25" i="3"/>
  <c r="T6" i="1" s="1"/>
  <c r="T3" i="2" s="1"/>
  <c r="E10" i="3"/>
  <c r="H6" i="1" s="1"/>
  <c r="E20" i="3"/>
  <c r="P6" i="1" s="1"/>
  <c r="P3" i="2" s="1"/>
  <c r="E8" i="3"/>
  <c r="F6" i="1" s="1"/>
  <c r="E31" i="3"/>
  <c r="Y6" i="1" s="1"/>
  <c r="E28" i="3"/>
  <c r="V6" i="1" s="1"/>
  <c r="V3" i="2" s="1"/>
  <c r="E43" i="3"/>
  <c r="AJ6" i="1" s="1"/>
  <c r="AH3" i="2" s="1"/>
  <c r="E35" i="3"/>
  <c r="AC7" i="1" s="1"/>
  <c r="AB4" i="2" s="1"/>
  <c r="E21" i="3"/>
  <c r="Q6" i="1" s="1"/>
  <c r="Q3" i="2" s="1"/>
  <c r="E6" i="3"/>
  <c r="D6" i="1" s="1"/>
  <c r="E45" i="3"/>
  <c r="AL6" i="1" s="1"/>
  <c r="AJ3" i="2" s="1"/>
  <c r="E29" i="3"/>
  <c r="W6" i="1" s="1"/>
  <c r="W3" i="2" s="1"/>
  <c r="E42" i="3"/>
  <c r="AI6" i="1" s="1"/>
  <c r="E5" i="5"/>
  <c r="E48" i="5"/>
  <c r="E4" i="5" s="1"/>
  <c r="E52" i="5" s="1"/>
  <c r="E56" i="5" s="1"/>
  <c r="D52" i="7"/>
  <c r="D56" i="7" s="1"/>
  <c r="C37" i="9"/>
  <c r="B34" i="9" s="1"/>
  <c r="I34" i="3" s="1"/>
  <c r="AB10" i="1" s="1"/>
  <c r="AA7" i="2" s="1"/>
  <c r="B35" i="9"/>
  <c r="I35" i="3" s="1"/>
  <c r="B18" i="6"/>
  <c r="F18" i="3" s="1"/>
  <c r="C22" i="6"/>
  <c r="B17" i="6" s="1"/>
  <c r="F17" i="3" s="1"/>
  <c r="M7" i="1" s="1"/>
  <c r="M4" i="2" s="1"/>
  <c r="B7" i="8"/>
  <c r="C11" i="8"/>
  <c r="F5" i="4"/>
  <c r="F48" i="4"/>
  <c r="F4" i="4" s="1"/>
  <c r="F52" i="4" s="1"/>
  <c r="F56" i="4" s="1"/>
  <c r="B35" i="4"/>
  <c r="C37" i="4"/>
  <c r="B34" i="4" s="1"/>
  <c r="B29" i="6"/>
  <c r="F29" i="3" s="1"/>
  <c r="W7" i="1" s="1"/>
  <c r="W4" i="2" s="1"/>
  <c r="C33" i="6"/>
  <c r="B28" i="6" s="1"/>
  <c r="F28" i="3" s="1"/>
  <c r="V7" i="1" s="1"/>
  <c r="V4" i="2" s="1"/>
  <c r="B7" i="7"/>
  <c r="G7" i="3" s="1"/>
  <c r="E8" i="1" s="1"/>
  <c r="E5" i="2" s="1"/>
  <c r="C11" i="7"/>
  <c r="B6" i="7" s="1"/>
  <c r="B23" i="5"/>
  <c r="E23" i="3" s="1"/>
  <c r="R6" i="1" s="1"/>
  <c r="R3" i="2" s="1"/>
  <c r="C16" i="7"/>
  <c r="B12" i="7" s="1"/>
  <c r="G12" i="3" s="1"/>
  <c r="I8" i="1" s="1"/>
  <c r="I5" i="2" s="1"/>
  <c r="D48" i="4"/>
  <c r="D4" i="4" s="1"/>
  <c r="D5" i="4"/>
  <c r="B29" i="8"/>
  <c r="H29" i="3" s="1"/>
  <c r="W9" i="1" s="1"/>
  <c r="W6" i="2" s="1"/>
  <c r="C33" i="8"/>
  <c r="B28" i="8" s="1"/>
  <c r="H28" i="3" s="1"/>
  <c r="V9" i="1" s="1"/>
  <c r="V6" i="2" s="1"/>
  <c r="C27" i="9"/>
  <c r="B23" i="9" s="1"/>
  <c r="I23" i="3" s="1"/>
  <c r="R10" i="1" s="1"/>
  <c r="R7" i="2" s="1"/>
  <c r="C27" i="4"/>
  <c r="B24" i="4"/>
  <c r="E5" i="7"/>
  <c r="E48" i="7"/>
  <c r="E4" i="7" s="1"/>
  <c r="E52" i="7" s="1"/>
  <c r="E56" i="7" s="1"/>
  <c r="B35" i="6"/>
  <c r="F35" i="3" s="1"/>
  <c r="AC8" i="1" s="1"/>
  <c r="AB5" i="2" s="1"/>
  <c r="C37" i="6"/>
  <c r="B34" i="6" s="1"/>
  <c r="F34" i="3" s="1"/>
  <c r="AB7" i="1" s="1"/>
  <c r="AA4" i="2" s="1"/>
  <c r="G70" i="3"/>
  <c r="G71" i="3" s="1"/>
  <c r="AM8" i="1" s="1"/>
  <c r="AK5" i="2" s="1"/>
  <c r="AG8" i="1"/>
  <c r="AE5" i="2" s="1"/>
  <c r="C16" i="8"/>
  <c r="B13" i="8"/>
  <c r="H13" i="3" s="1"/>
  <c r="J9" i="1" s="1"/>
  <c r="J6" i="2" s="1"/>
  <c r="F5" i="5"/>
  <c r="D5" i="5"/>
  <c r="B5" i="5" s="1"/>
  <c r="E5" i="3" s="1"/>
  <c r="D48" i="5"/>
  <c r="D4" i="5" s="1"/>
  <c r="G65" i="3"/>
  <c r="G63" i="3"/>
  <c r="G64" i="3"/>
  <c r="G66" i="3"/>
  <c r="AE14" i="2"/>
  <c r="S14" i="2"/>
  <c r="G14" i="2"/>
  <c r="AA14" i="2"/>
  <c r="N14" i="2"/>
  <c r="Z14" i="2"/>
  <c r="M14" i="2"/>
  <c r="AI14" i="2"/>
  <c r="T14" i="2"/>
  <c r="D14" i="2"/>
  <c r="AH14" i="2"/>
  <c r="R14" i="2"/>
  <c r="C14" i="2"/>
  <c r="AD14" i="2"/>
  <c r="K14" i="2"/>
  <c r="X14" i="2"/>
  <c r="F14" i="2"/>
  <c r="V14" i="2"/>
  <c r="W14" i="2"/>
  <c r="E14" i="2"/>
  <c r="B14" i="2"/>
  <c r="AB14" i="2"/>
  <c r="Y14" i="2"/>
  <c r="P14" i="2"/>
  <c r="O14" i="2"/>
  <c r="L14" i="2"/>
  <c r="AK14" i="2"/>
  <c r="I14" i="2"/>
  <c r="AG14" i="2"/>
  <c r="AF14" i="2"/>
  <c r="J14" i="2"/>
  <c r="AJ14" i="2"/>
  <c r="H14" i="2"/>
  <c r="AC14" i="2"/>
  <c r="U14" i="2"/>
  <c r="Q14" i="2"/>
  <c r="C22" i="4"/>
  <c r="B17" i="4" s="1"/>
  <c r="D17" i="3" s="1"/>
  <c r="B18" i="4"/>
  <c r="B9" i="3" l="1"/>
  <c r="G35" i="1" s="1"/>
  <c r="G32" i="2" s="1"/>
  <c r="B15" i="3"/>
  <c r="L35" i="1" s="1"/>
  <c r="L32" i="2" s="1"/>
  <c r="C10" i="1"/>
  <c r="C7" i="2" s="1"/>
  <c r="F6" i="3"/>
  <c r="D7" i="1" s="1"/>
  <c r="D4" i="2" s="1"/>
  <c r="B6" i="8"/>
  <c r="B5" i="8" s="1"/>
  <c r="H5" i="3" s="1"/>
  <c r="B40" i="3"/>
  <c r="B70" i="3" s="1"/>
  <c r="B71" i="3" s="1"/>
  <c r="AM35" i="1" s="1"/>
  <c r="AK32" i="2" s="1"/>
  <c r="B41" i="3"/>
  <c r="AH35" i="1" s="1"/>
  <c r="AF32" i="2" s="1"/>
  <c r="B43" i="3"/>
  <c r="AJ35" i="1" s="1"/>
  <c r="AH32" i="2" s="1"/>
  <c r="B14" i="3"/>
  <c r="K35" i="1" s="1"/>
  <c r="K32" i="2" s="1"/>
  <c r="V5" i="1"/>
  <c r="V2" i="2" s="1"/>
  <c r="M5" i="1"/>
  <c r="M2" i="2" s="1"/>
  <c r="B17" i="3"/>
  <c r="M35" i="1" s="1"/>
  <c r="M32" i="2" s="1"/>
  <c r="N7" i="1"/>
  <c r="N4" i="2" s="1"/>
  <c r="B18" i="3"/>
  <c r="N35" i="1" s="1"/>
  <c r="N32" i="2" s="1"/>
  <c r="B5" i="7"/>
  <c r="G5" i="3" s="1"/>
  <c r="G6" i="3"/>
  <c r="D8" i="1" s="1"/>
  <c r="D5" i="2" s="1"/>
  <c r="B13" i="3"/>
  <c r="J35" i="1" s="1"/>
  <c r="J32" i="2" s="1"/>
  <c r="B12" i="4"/>
  <c r="D12" i="3" s="1"/>
  <c r="AG5" i="1"/>
  <c r="AE2" i="2" s="1"/>
  <c r="D70" i="3"/>
  <c r="D71" i="3" s="1"/>
  <c r="AM5" i="1" s="1"/>
  <c r="AK2" i="2" s="1"/>
  <c r="B4" i="7"/>
  <c r="G4" i="3" s="1"/>
  <c r="E63" i="3"/>
  <c r="E66" i="3"/>
  <c r="E65" i="3"/>
  <c r="E64" i="3"/>
  <c r="B5" i="4"/>
  <c r="D5" i="3" s="1"/>
  <c r="B6" i="9"/>
  <c r="G60" i="3"/>
  <c r="B30" i="3"/>
  <c r="X35" i="1" s="1"/>
  <c r="X32" i="2" s="1"/>
  <c r="B28" i="7"/>
  <c r="G28" i="3" s="1"/>
  <c r="V8" i="1" s="1"/>
  <c r="V5" i="2" s="1"/>
  <c r="AG35" i="1"/>
  <c r="AE32" i="2" s="1"/>
  <c r="E70" i="3"/>
  <c r="E71" i="3" s="1"/>
  <c r="AM6" i="1" s="1"/>
  <c r="AK3" i="2" s="1"/>
  <c r="AG6" i="1"/>
  <c r="AE3" i="2" s="1"/>
  <c r="B45" i="3"/>
  <c r="AL35" i="1" s="1"/>
  <c r="AJ32" i="2" s="1"/>
  <c r="B19" i="3"/>
  <c r="O35" i="1" s="1"/>
  <c r="O32" i="2" s="1"/>
  <c r="F63" i="3"/>
  <c r="F64" i="3"/>
  <c r="F66" i="3"/>
  <c r="F65" i="3"/>
  <c r="D52" i="5"/>
  <c r="D56" i="5" s="1"/>
  <c r="B4" i="5"/>
  <c r="E4" i="3" s="1"/>
  <c r="B23" i="4"/>
  <c r="D23" i="3" s="1"/>
  <c r="B24" i="3"/>
  <c r="S35" i="1" s="1"/>
  <c r="S32" i="2" s="1"/>
  <c r="I70" i="3"/>
  <c r="I71" i="3" s="1"/>
  <c r="AM10" i="1" s="1"/>
  <c r="AK7" i="2" s="1"/>
  <c r="AG10" i="1"/>
  <c r="AE7" i="2" s="1"/>
  <c r="B36" i="3"/>
  <c r="AD35" i="1" s="1"/>
  <c r="AC32" i="2" s="1"/>
  <c r="AF35" i="1"/>
  <c r="AD32" i="2" s="1"/>
  <c r="AE35" i="1"/>
  <c r="B8" i="3"/>
  <c r="F35" i="1" s="1"/>
  <c r="F32" i="2" s="1"/>
  <c r="B31" i="3"/>
  <c r="Y35" i="1" s="1"/>
  <c r="Y32" i="2" s="1"/>
  <c r="B29" i="3"/>
  <c r="W35" i="1" s="1"/>
  <c r="W32" i="2" s="1"/>
  <c r="B20" i="3"/>
  <c r="P35" i="1" s="1"/>
  <c r="P32" i="2" s="1"/>
  <c r="I65" i="3"/>
  <c r="I63" i="3"/>
  <c r="I66" i="3"/>
  <c r="I64" i="3"/>
  <c r="D66" i="3"/>
  <c r="D65" i="3"/>
  <c r="D63" i="3"/>
  <c r="D64" i="3"/>
  <c r="B23" i="6"/>
  <c r="F23" i="3" s="1"/>
  <c r="R7" i="1" s="1"/>
  <c r="R4" i="2" s="1"/>
  <c r="B35" i="3"/>
  <c r="AC35" i="1" s="1"/>
  <c r="AB32" i="2" s="1"/>
  <c r="B7" i="3"/>
  <c r="E35" i="1" s="1"/>
  <c r="E32" i="2" s="1"/>
  <c r="B34" i="3"/>
  <c r="AB35" i="1" s="1"/>
  <c r="AA32" i="2" s="1"/>
  <c r="B10" i="3"/>
  <c r="H35" i="1" s="1"/>
  <c r="H32" i="2" s="1"/>
  <c r="B12" i="6"/>
  <c r="F12" i="3" s="1"/>
  <c r="I7" i="1" s="1"/>
  <c r="I4" i="2" s="1"/>
  <c r="F70" i="3"/>
  <c r="F71" i="3" s="1"/>
  <c r="AM7" i="1" s="1"/>
  <c r="AK4" i="2" s="1"/>
  <c r="AG7" i="1"/>
  <c r="AE4" i="2" s="1"/>
  <c r="C9" i="1"/>
  <c r="C6" i="2" s="1"/>
  <c r="H52" i="3"/>
  <c r="H56" i="3" s="1"/>
  <c r="H57" i="3" s="1"/>
  <c r="B21" i="3"/>
  <c r="Q35" i="1" s="1"/>
  <c r="Q32" i="2" s="1"/>
  <c r="B26" i="3"/>
  <c r="U35" i="1" s="1"/>
  <c r="U32" i="2" s="1"/>
  <c r="H70" i="3"/>
  <c r="H71" i="3" s="1"/>
  <c r="AM9" i="1" s="1"/>
  <c r="AK6" i="2" s="1"/>
  <c r="AG9" i="1"/>
  <c r="AE6" i="2" s="1"/>
  <c r="B23" i="8"/>
  <c r="H23" i="3" s="1"/>
  <c r="R9" i="1" s="1"/>
  <c r="R6" i="2" s="1"/>
  <c r="D6" i="3"/>
  <c r="B42" i="3"/>
  <c r="AI35" i="1" s="1"/>
  <c r="AG32" i="2" s="1"/>
  <c r="E52" i="6"/>
  <c r="E56" i="6" s="1"/>
  <c r="B4" i="6"/>
  <c r="F4" i="3" s="1"/>
  <c r="B12" i="8"/>
  <c r="H12" i="3" s="1"/>
  <c r="I9" i="1" s="1"/>
  <c r="I6" i="2" s="1"/>
  <c r="D52" i="4"/>
  <c r="D56" i="4" s="1"/>
  <c r="B4" i="4"/>
  <c r="D4" i="3" s="1"/>
  <c r="B44" i="3"/>
  <c r="AK35" i="1" s="1"/>
  <c r="AI32" i="2" s="1"/>
  <c r="B25" i="3"/>
  <c r="T35" i="1" s="1"/>
  <c r="T32" i="2" s="1"/>
  <c r="B32" i="3"/>
  <c r="Z35" i="1" s="1"/>
  <c r="H65" i="3"/>
  <c r="H64" i="3"/>
  <c r="H63" i="3"/>
  <c r="H66" i="3"/>
  <c r="H6" i="3" l="1"/>
  <c r="D9" i="1" s="1"/>
  <c r="D6" i="2" s="1"/>
  <c r="R5" i="1"/>
  <c r="R2" i="2" s="1"/>
  <c r="B23" i="3"/>
  <c r="R35" i="1" s="1"/>
  <c r="R32" i="2" s="1"/>
  <c r="E52" i="3"/>
  <c r="E56" i="3" s="1"/>
  <c r="E57" i="3" s="1"/>
  <c r="C6" i="1"/>
  <c r="C3" i="2" s="1"/>
  <c r="I5" i="1"/>
  <c r="I2" i="2" s="1"/>
  <c r="B12" i="3"/>
  <c r="I35" i="1" s="1"/>
  <c r="I32" i="2" s="1"/>
  <c r="B5" i="9"/>
  <c r="I5" i="3" s="1"/>
  <c r="I6" i="3"/>
  <c r="D10" i="1" s="1"/>
  <c r="D7" i="2" s="1"/>
  <c r="D60" i="3"/>
  <c r="F60" i="3"/>
  <c r="B5" i="3"/>
  <c r="H60" i="3"/>
  <c r="H67" i="3" s="1"/>
  <c r="H48" i="3" s="1"/>
  <c r="H3" i="3" s="1"/>
  <c r="D5" i="1"/>
  <c r="D2" i="2" s="1"/>
  <c r="D52" i="3"/>
  <c r="C5" i="1"/>
  <c r="C2" i="2" s="1"/>
  <c r="B4" i="3"/>
  <c r="C35" i="1" s="1"/>
  <c r="C32" i="2" s="1"/>
  <c r="F52" i="3"/>
  <c r="F56" i="3" s="1"/>
  <c r="F57" i="3" s="1"/>
  <c r="C7" i="1"/>
  <c r="C4" i="2" s="1"/>
  <c r="E60" i="3"/>
  <c r="B28" i="3"/>
  <c r="V35" i="1" s="1"/>
  <c r="V32" i="2" s="1"/>
  <c r="I60" i="3"/>
  <c r="I67" i="3" s="1"/>
  <c r="I48" i="3" s="1"/>
  <c r="I3" i="3" s="1"/>
  <c r="C8" i="1"/>
  <c r="C5" i="2" s="1"/>
  <c r="G52" i="3"/>
  <c r="G56" i="3" s="1"/>
  <c r="G57" i="3" s="1"/>
  <c r="G67" i="3" s="1"/>
  <c r="G48" i="3" s="1"/>
  <c r="G3" i="3" s="1"/>
  <c r="E67" i="3" l="1"/>
  <c r="E48" i="3" s="1"/>
  <c r="E3" i="3" s="1"/>
  <c r="B6" i="3"/>
  <c r="D35" i="1" s="1"/>
  <c r="D32" i="2" s="1"/>
  <c r="B3" i="8"/>
  <c r="B9" i="1"/>
  <c r="B6" i="2" s="1"/>
  <c r="B3" i="5"/>
  <c r="B6" i="1"/>
  <c r="B3" i="2" s="1"/>
  <c r="F67" i="3"/>
  <c r="F48" i="3" s="1"/>
  <c r="F3" i="3" s="1"/>
  <c r="B10" i="1"/>
  <c r="B7" i="2" s="1"/>
  <c r="B3" i="9"/>
  <c r="D56" i="3"/>
  <c r="D57" i="3" s="1"/>
  <c r="B52" i="3"/>
  <c r="B56" i="3" s="1"/>
  <c r="B3" i="7"/>
  <c r="B8" i="1"/>
  <c r="B5" i="2" s="1"/>
  <c r="D67" i="3" l="1"/>
  <c r="D48" i="3" s="1"/>
  <c r="B57" i="3"/>
  <c r="B3" i="6"/>
  <c r="B7" i="1"/>
  <c r="B4" i="2" s="1"/>
  <c r="D3" i="3" l="1"/>
  <c r="B48" i="3"/>
  <c r="B3" i="3" s="1"/>
  <c r="B35" i="1" s="1"/>
  <c r="B32" i="2" s="1"/>
  <c r="B3" i="4" l="1"/>
  <c r="B5" i="1"/>
  <c r="B2" i="2" s="1"/>
</calcChain>
</file>

<file path=xl/sharedStrings.xml><?xml version="1.0" encoding="utf-8"?>
<sst xmlns="http://schemas.openxmlformats.org/spreadsheetml/2006/main" count="1858" uniqueCount="152">
  <si>
    <t>EDUCATION</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</si>
  <si>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</si>
  <si>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</si>
  <si>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</si>
  <si>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</si>
  <si>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</si>
  <si>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</si>
  <si>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</si>
  <si>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</si>
  <si>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</si>
  <si>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</si>
  <si>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</si>
  <si>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</si>
  <si>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</si>
  <si>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</si>
  <si>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</si>
  <si>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</si>
  <si>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</si>
  <si>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</si>
  <si>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</si>
  <si>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</si>
  <si>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</si>
  <si>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</si>
  <si>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</si>
  <si>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</si>
  <si>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</si>
  <si>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</si>
  <si>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</si>
  <si>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</si>
  <si>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</si>
  <si>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</si>
  <si>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</si>
  <si>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</si>
  <si>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</si>
  <si>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</si>
  <si>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</si>
  <si>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</si>
  <si>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</si>
  <si>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</si>
  <si>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</si>
  <si>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</si>
  <si>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</si>
  <si>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</si>
  <si>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</si>
  <si>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</si>
  <si>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</si>
  <si>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</si>
  <si>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</si>
  <si>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</si>
  <si>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</si>
  <si>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</si>
  <si>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</si>
  <si>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</si>
  <si>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</si>
  <si>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</si>
  <si>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</si>
  <si>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</si>
  <si>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</si>
  <si>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</si>
  <si>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</si>
  <si>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</si>
  <si>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</si>
  <si>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</si>
  <si>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</si>
  <si>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</si>
  <si>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</si>
  <si>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</si>
  <si>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</si>
  <si>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</si>
  <si>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</si>
  <si>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</si>
  <si>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</si>
  <si>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</si>
  <si>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</si>
  <si>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</si>
  <si>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</si>
  <si>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</si>
  <si>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</si>
  <si>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</si>
  <si>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</si>
  <si>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</si>
  <si>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</si>
  <si>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</si>
  <si>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</si>
  <si>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</si>
  <si>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</si>
  <si>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</si>
  <si>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</si>
  <si>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</si>
  <si>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</si>
  <si>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</si>
  <si>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</si>
  <si>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</si>
  <si>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</si>
  <si>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</si>
  <si>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</si>
  <si>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</si>
  <si>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</si>
  <si>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</si>
  <si>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</si>
  <si>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</si>
  <si>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</si>
  <si>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</si>
  <si>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</si>
  <si>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</si>
  <si>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</si>
  <si>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</si>
  <si>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</si>
  <si>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</si>
  <si>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</si>
  <si>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</si>
  <si>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</si>
  <si>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</si>
  <si>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Drew</t>
  </si>
  <si>
    <t>Niven</t>
  </si>
  <si>
    <t>Overall</t>
  </si>
  <si>
    <t>quality scores without deductions</t>
  </si>
  <si>
    <t>y</t>
  </si>
  <si>
    <t>n</t>
  </si>
  <si>
    <t>DEDUCTION PENALTIES</t>
  </si>
  <si>
    <t>ASSESSOR NOTES</t>
  </si>
  <si>
    <t>Engage crappy, CSO not very forthcoming, shopper driving questions, no questions to shopper re needs, didn;t really talk about the course other than its full now, quite monotone voice, not sounding overly interested in shopper</t>
  </si>
  <si>
    <t>straight into giving info, not very forthcoming, shopper leading the process with his questions, no conversation to discover shopper needs, shopper jumped in a bit quick with im just shopping around but it was like pulling teeth out with this guy, sounded very distinterested and jumped off call very quick. Pointless all for shopper</t>
  </si>
  <si>
    <t>yeah sure not enough intent, no name, or bridge, just straight into info, no conversation about needs, talked about sgining up on line and going to open day, shopper asking more questions as CSO not very forthcoming, seemed to want tot get off quick and not really sounding very interested or helpful</t>
  </si>
  <si>
    <t>UNCAPPED OVERALL SCORES</t>
  </si>
  <si>
    <t>OVERALL SCORE CALC</t>
  </si>
  <si>
    <t>WEIGHTINGS</t>
  </si>
  <si>
    <t>WEIGHTED RAW SCORES</t>
  </si>
  <si>
    <t>Rachael</t>
  </si>
  <si>
    <t>Sam</t>
  </si>
  <si>
    <t>Adrien</t>
  </si>
  <si>
    <t>no branding in welcome, no other engage elements, strong accent, no questions around needs, did offer to send course info to apply, quite monotone voice, crappy close</t>
  </si>
  <si>
    <t>no intent or bridge, no real conversation around needs, thorough info and forthcoming, sounded knowledgable, interested and happy to help shopper, shared info on how to sign up and offered to send links, pretty good overall</t>
  </si>
  <si>
    <t>engage pretty crap, no conversation about needs, offered to refer to careers counsellor, he was nice enough but crappy close</t>
  </si>
  <si>
    <t>Jade</t>
  </si>
  <si>
    <t>Quinn</t>
  </si>
  <si>
    <t>call not recorded</t>
  </si>
  <si>
    <t>no how can I help you, straight into info-no engage, some confirming questions but not much open conversation, shopper did cut conversation short saying he wants to think about it but she still suggested he look at website for the future application, pretty crappy close</t>
  </si>
  <si>
    <t>no how can I help you, crappy engage, no real questions about needs, seemed quite nice and wanting to be helpful, crappy close</t>
  </si>
  <si>
    <t>Alok</t>
  </si>
  <si>
    <t>Nia</t>
  </si>
  <si>
    <t>not much engage-just referring to career counsellor straight away-shopper had to push for info but not much actually given, no real conversation to confirm needs, shopper line quality pretty bad, seemed friednly, enthusiastic, interested and happy to try to help shopper though</t>
  </si>
  <si>
    <t>engage pretty crappy, just wanting to refer oof to counsellor straight away, not really that helpful-wanting shopper to know which course she wants to do rather than helping her decide which one is best so didn’t share anything about the courses</t>
  </si>
  <si>
    <t>Grace</t>
  </si>
  <si>
    <t>Kerryn</t>
  </si>
  <si>
    <t xml:space="preserve">no welcome to/thanks for calling or how can I help you, sure no worries not enough, intent, no name, no bridge, no needs discovery, cos not overly forthcoming, shopper in control of process and asking a lot of questions, sent shopper course info and discuss careers advisor, </t>
  </si>
  <si>
    <t xml:space="preserve">no how can I help you, crappy engage, no real conversation about needs, straight into info which she was confident and knowledgable with, talked about signing up process in depth, walk close but no other close elements, was very helpful and friendly </t>
  </si>
  <si>
    <t>Tanya</t>
  </si>
  <si>
    <t>Pattie</t>
  </si>
  <si>
    <t>referred off to student counsellor straight away, trying to be helpful-but process very crappy-start and end, no real conversation or try to find out needs and no attempt to look for course herself</t>
  </si>
  <si>
    <t>crappy engage, no real conversation or questions about needs, somewhat knowledgbale about courses and application process, friednly tone, way to much conveluded info dump, nice lady, crappy close</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</si>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</sst>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1"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0"/>
      <color rgb="FF000000"/>
      <name val="Calibri"/>
      <family val="2"/>
    </font>
    <font>
      <sz val="12"/>
      <color rgb="FF000000"/>
      <name val="Calibri"/>
      <family val="2"/>
      <charset val="1"/>
    </font>
  </fonts>
  <fills count="32">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40" fillId="0" borderId="0" applyBorder="0" applyProtection="0"/>
    <xf numFmtId="0" fontId="1" fillId="0" borderId="0"/>
  </cellStyleXfs>
  <cellXfs count="303">
    <xf numFmtId="0" fontId="0" fillId="0" borderId="0" xfId="0"/>
    <xf numFmtId="0" fontId="8" fillId="29"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40"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40" fillId="10" borderId="9" xfId="1" applyNumberFormat="1" applyFill="1" applyBorder="1" applyAlignment="1" applyProtection="1">
      <alignment horizontal="center" vertical="center" wrapText="1"/>
    </xf>
    <xf numFmtId="49" fontId="40" fillId="10" borderId="10" xfId="1" applyNumberFormat="1" applyFill="1" applyBorder="1" applyAlignment="1" applyProtection="1">
      <alignment horizontal="center" vertical="center" wrapText="1"/>
    </xf>
    <xf numFmtId="49" fontId="40"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40" fillId="11" borderId="10" xfId="1" applyNumberFormat="1" applyFill="1" applyBorder="1" applyAlignment="1" applyProtection="1">
      <alignment horizontal="center" vertical="center" wrapText="1"/>
    </xf>
    <xf numFmtId="49" fontId="40"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40" fillId="14" borderId="9" xfId="1" applyNumberFormat="1" applyFill="1" applyBorder="1" applyAlignment="1" applyProtection="1">
      <alignment horizontal="center" vertical="center" wrapText="1"/>
    </xf>
    <xf numFmtId="49" fontId="40"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40" fillId="13" borderId="9" xfId="1" applyNumberFormat="1" applyFill="1" applyBorder="1" applyAlignment="1" applyProtection="1">
      <alignment horizontal="center" vertical="center" wrapText="1"/>
    </xf>
    <xf numFmtId="49" fontId="40" fillId="13" borderId="10" xfId="1" applyNumberFormat="1" applyFill="1" applyBorder="1" applyAlignment="1" applyProtection="1">
      <alignment horizontal="center" vertical="center" wrapText="1"/>
    </xf>
    <xf numFmtId="49" fontId="40" fillId="13" borderId="1" xfId="1" applyNumberFormat="1" applyFill="1" applyBorder="1" applyAlignment="1" applyProtection="1">
      <alignment horizontal="center" vertical="center" wrapText="1"/>
    </xf>
    <xf numFmtId="49" fontId="40"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6" fillId="6" borderId="36" xfId="1" applyNumberFormat="1" applyFont="1" applyFill="1" applyBorder="1" applyAlignment="1" applyProtection="1">
      <alignment horizontal="center" vertical="center"/>
    </xf>
    <xf numFmtId="165" fontId="17" fillId="6" borderId="36" xfId="1" applyNumberFormat="1" applyFont="1" applyFill="1" applyBorder="1" applyAlignment="1" applyProtection="1">
      <alignment horizontal="center" vertical="center"/>
    </xf>
    <xf numFmtId="0" fontId="6" fillId="18" borderId="0" xfId="0" applyFont="1" applyFill="1" applyAlignment="1">
      <alignment vertical="center"/>
    </xf>
    <xf numFmtId="17" fontId="18" fillId="15" borderId="0" xfId="0" applyNumberFormat="1" applyFont="1" applyFill="1" applyAlignment="1">
      <alignment horizontal="center" vertical="center"/>
    </xf>
    <xf numFmtId="0" fontId="19" fillId="19" borderId="0" xfId="0" applyFont="1" applyFill="1" applyAlignment="1">
      <alignment horizontal="center" vertical="center"/>
    </xf>
    <xf numFmtId="0" fontId="0" fillId="15" borderId="37" xfId="0" applyFill="1" applyBorder="1" applyAlignment="1">
      <alignment horizontal="center" vertical="center"/>
    </xf>
    <xf numFmtId="17" fontId="5" fillId="20" borderId="10" xfId="0" applyNumberFormat="1" applyFont="1" applyFill="1" applyBorder="1" applyAlignment="1">
      <alignment horizontal="right" vertical="center"/>
    </xf>
    <xf numFmtId="165" fontId="20" fillId="20"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0"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1" borderId="0" xfId="0" applyFont="1" applyFill="1" applyAlignment="1">
      <alignment horizontal="right" vertical="center"/>
    </xf>
    <xf numFmtId="165" fontId="22" fillId="22" borderId="0" xfId="0" applyNumberFormat="1" applyFont="1" applyFill="1" applyAlignment="1">
      <alignment horizontal="center" vertical="center"/>
    </xf>
    <xf numFmtId="165" fontId="12" fillId="0" borderId="0" xfId="0" applyNumberFormat="1" applyFont="1" applyAlignment="1">
      <alignment horizontal="center"/>
    </xf>
    <xf numFmtId="165" fontId="22" fillId="22"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3" borderId="38" xfId="0" applyNumberFormat="1" applyFont="1" applyFill="1" applyBorder="1" applyAlignment="1">
      <alignment horizontal="center"/>
    </xf>
    <xf numFmtId="0" fontId="8" fillId="18" borderId="0" xfId="0" applyFont="1" applyFill="1" applyAlignment="1">
      <alignment horizontal="right" vertical="center"/>
    </xf>
    <xf numFmtId="165" fontId="8" fillId="24"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40" fillId="14" borderId="41" xfId="1" applyNumberFormat="1" applyFill="1" applyBorder="1" applyAlignment="1" applyProtection="1">
      <alignment horizontal="right" vertical="center"/>
    </xf>
    <xf numFmtId="9" fontId="40" fillId="2" borderId="40" xfId="1" applyFill="1" applyBorder="1" applyAlignment="1" applyProtection="1">
      <alignment horizontal="center" vertical="center"/>
    </xf>
    <xf numFmtId="1" fontId="27" fillId="19"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5"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3" borderId="42" xfId="0" applyFont="1" applyFill="1" applyBorder="1" applyAlignment="1">
      <alignment horizontal="center"/>
    </xf>
    <xf numFmtId="165" fontId="22" fillId="22" borderId="14" xfId="0" applyNumberFormat="1" applyFont="1" applyFill="1" applyBorder="1" applyAlignment="1">
      <alignment horizontal="center" vertical="center"/>
    </xf>
    <xf numFmtId="0" fontId="29" fillId="22" borderId="43" xfId="0" applyFont="1" applyFill="1" applyBorder="1" applyAlignment="1">
      <alignment horizontal="center" vertical="center"/>
    </xf>
    <xf numFmtId="0" fontId="25" fillId="23" borderId="43" xfId="0" applyFont="1" applyFill="1" applyBorder="1" applyAlignment="1">
      <alignment horizontal="center"/>
    </xf>
    <xf numFmtId="0" fontId="29" fillId="26" borderId="43" xfId="0" applyFont="1" applyFill="1" applyBorder="1" applyAlignment="1">
      <alignment horizontal="center" vertical="center"/>
    </xf>
    <xf numFmtId="0" fontId="17" fillId="21"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8" borderId="46" xfId="0" applyNumberFormat="1" applyFont="1" applyFill="1" applyBorder="1" applyAlignment="1">
      <alignment horizontal="center" vertical="center"/>
    </xf>
    <xf numFmtId="165" fontId="8" fillId="27" borderId="47" xfId="0" applyNumberFormat="1" applyFont="1" applyFill="1" applyBorder="1" applyAlignment="1">
      <alignment horizontal="center" vertical="center"/>
    </xf>
    <xf numFmtId="165" fontId="8" fillId="18" borderId="48" xfId="0" applyNumberFormat="1" applyFont="1" applyFill="1" applyBorder="1" applyAlignment="1">
      <alignment horizontal="center" vertical="center"/>
    </xf>
    <xf numFmtId="165" fontId="8" fillId="27"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40" fillId="2" borderId="0" xfId="1" applyFill="1" applyBorder="1" applyAlignment="1" applyProtection="1">
      <alignment horizontal="center" vertical="center"/>
    </xf>
    <xf numFmtId="0" fontId="22" fillId="26"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8"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40" fillId="28" borderId="41" xfId="1" applyFill="1" applyBorder="1" applyAlignment="1" applyProtection="1">
      <alignment horizontal="right" vertical="center"/>
    </xf>
    <xf numFmtId="9" fontId="27" fillId="19" borderId="39" xfId="1" applyFont="1" applyFill="1" applyBorder="1" applyAlignment="1" applyProtection="1">
      <alignment horizontal="center" vertical="center"/>
    </xf>
    <xf numFmtId="9" fontId="40" fillId="14" borderId="50" xfId="1" applyFill="1" applyBorder="1" applyAlignment="1" applyProtection="1">
      <alignment horizontal="right" vertical="center"/>
    </xf>
    <xf numFmtId="9" fontId="40"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29"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29" borderId="14" xfId="0" applyNumberFormat="1" applyFont="1" applyFill="1" applyBorder="1" applyAlignment="1">
      <alignment horizontal="center" vertical="center"/>
    </xf>
    <xf numFmtId="9" fontId="40"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45" fontId="40" fillId="2" borderId="40" xfId="1" applyNumberFormat="1" applyFill="1" applyBorder="1" applyAlignment="1" applyProtection="1">
      <alignment horizontal="center" vertical="center"/>
    </xf>
    <xf numFmtId="1" fontId="27" fillId="0" borderId="39" xfId="1" applyNumberFormat="1" applyFont="1" applyBorder="1" applyAlignment="1" applyProtection="1">
      <alignment horizontal="center" vertical="center"/>
    </xf>
    <xf numFmtId="164" fontId="28" fillId="0" borderId="14"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40"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0" borderId="53" xfId="0" applyFont="1" applyFill="1" applyBorder="1" applyAlignment="1">
      <alignment vertical="center"/>
    </xf>
    <xf numFmtId="0" fontId="15" fillId="20" borderId="54" xfId="0" applyFont="1" applyFill="1" applyBorder="1" applyAlignment="1">
      <alignment horizontal="center"/>
    </xf>
    <xf numFmtId="0" fontId="19" fillId="20" borderId="0" xfId="0" applyFont="1" applyFill="1" applyAlignment="1">
      <alignment horizontal="center" vertical="center"/>
    </xf>
    <xf numFmtId="165" fontId="17" fillId="20"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0"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8" borderId="14" xfId="0" applyFont="1" applyFill="1" applyBorder="1" applyAlignment="1">
      <alignment horizontal="right" vertical="center"/>
    </xf>
    <xf numFmtId="165" fontId="8" fillId="18" borderId="14" xfId="1" applyNumberFormat="1" applyFont="1" applyFill="1" applyBorder="1" applyAlignment="1" applyProtection="1">
      <alignment horizontal="center" vertical="center"/>
    </xf>
    <xf numFmtId="9" fontId="1" fillId="30" borderId="14" xfId="0" applyNumberFormat="1" applyFont="1" applyFill="1" applyBorder="1" applyAlignment="1">
      <alignment horizontal="center" vertical="center"/>
    </xf>
    <xf numFmtId="165" fontId="8" fillId="27" borderId="14" xfId="0" applyNumberFormat="1" applyFont="1" applyFill="1" applyBorder="1" applyAlignment="1">
      <alignment horizontal="center"/>
    </xf>
    <xf numFmtId="0" fontId="10" fillId="21" borderId="14" xfId="0" applyFont="1" applyFill="1" applyBorder="1" applyAlignment="1">
      <alignment horizontal="right" vertical="center"/>
    </xf>
    <xf numFmtId="165" fontId="10" fillId="21"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40" fillId="0" borderId="14" xfId="1" applyBorder="1" applyAlignment="1" applyProtection="1">
      <alignment horizontal="right" vertical="center"/>
    </xf>
    <xf numFmtId="165" fontId="40" fillId="0" borderId="14" xfId="1" applyNumberFormat="1" applyBorder="1" applyAlignment="1" applyProtection="1">
      <alignment horizontal="center" vertical="center"/>
    </xf>
    <xf numFmtId="9" fontId="40"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8" borderId="14" xfId="0" applyNumberFormat="1" applyFont="1" applyFill="1" applyBorder="1" applyAlignment="1">
      <alignment horizontal="center"/>
    </xf>
    <xf numFmtId="165" fontId="10" fillId="21" borderId="14" xfId="0" applyNumberFormat="1" applyFont="1" applyFill="1" applyBorder="1" applyAlignment="1">
      <alignment horizontal="center"/>
    </xf>
    <xf numFmtId="0" fontId="0" fillId="29"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0" borderId="14" xfId="0" applyFont="1" applyFill="1" applyBorder="1" applyAlignment="1">
      <alignment horizontal="right"/>
    </xf>
    <xf numFmtId="165" fontId="8" fillId="30" borderId="14" xfId="0" applyNumberFormat="1" applyFont="1" applyFill="1" applyBorder="1" applyAlignment="1">
      <alignment horizontal="center"/>
    </xf>
    <xf numFmtId="165" fontId="8" fillId="0" borderId="14" xfId="0" applyNumberFormat="1" applyFont="1" applyBorder="1"/>
    <xf numFmtId="165" fontId="40"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40" fillId="29" borderId="14" xfId="1" applyFill="1" applyBorder="1" applyAlignment="1" applyProtection="1">
      <alignment horizontal="center"/>
    </xf>
    <xf numFmtId="9" fontId="40"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27" borderId="14" xfId="0" applyNumberFormat="1" applyFill="1" applyBorder="1" applyAlignment="1">
      <alignment horizontal="center"/>
    </xf>
    <xf numFmtId="164" fontId="0" fillId="0" borderId="14" xfId="0" applyNumberFormat="1" applyBorder="1"/>
    <xf numFmtId="164" fontId="0" fillId="0" borderId="0" xfId="0" applyNumberFormat="1"/>
    <xf numFmtId="164" fontId="0" fillId="0" borderId="14" xfId="0" applyNumberFormat="1" applyBorder="1" applyAlignment="1">
      <alignment horizontal="center"/>
    </xf>
    <xf numFmtId="0" fontId="8" fillId="15" borderId="14" xfId="0" applyFont="1" applyFill="1" applyBorder="1"/>
    <xf numFmtId="164" fontId="8" fillId="15" borderId="14" xfId="0" applyNumberFormat="1" applyFont="1" applyFill="1" applyBorder="1" applyAlignment="1">
      <alignment horizontal="center"/>
    </xf>
    <xf numFmtId="0" fontId="5" fillId="21" borderId="34" xfId="0" applyFont="1" applyFill="1" applyBorder="1" applyAlignment="1">
      <alignment vertical="center"/>
    </xf>
    <xf numFmtId="0" fontId="15" fillId="21" borderId="35" xfId="0" applyFont="1" applyFill="1" applyBorder="1" applyAlignment="1">
      <alignment horizontal="center"/>
    </xf>
    <xf numFmtId="1" fontId="13" fillId="18" borderId="40" xfId="1" applyNumberFormat="1" applyFont="1" applyFill="1" applyBorder="1" applyAlignment="1" applyProtection="1">
      <alignment horizontal="center" vertical="center"/>
    </xf>
    <xf numFmtId="0" fontId="12" fillId="18"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0" borderId="40" xfId="1" applyNumberFormat="1" applyFont="1" applyFill="1" applyBorder="1" applyAlignment="1" applyProtection="1">
      <alignment horizontal="center" vertical="center"/>
    </xf>
    <xf numFmtId="9" fontId="37" fillId="20" borderId="40" xfId="1" applyFont="1" applyFill="1" applyBorder="1" applyAlignment="1" applyProtection="1">
      <alignment horizontal="center" vertical="center"/>
    </xf>
    <xf numFmtId="165" fontId="37" fillId="20" borderId="40" xfId="1" applyNumberFormat="1" applyFont="1" applyFill="1" applyBorder="1" applyAlignment="1" applyProtection="1">
      <alignment horizontal="center" vertical="center"/>
    </xf>
    <xf numFmtId="0" fontId="17" fillId="21"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40"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4"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7" borderId="27" xfId="0" applyNumberFormat="1" applyFont="1" applyFill="1" applyBorder="1" applyAlignment="1">
      <alignment horizontal="center" vertical="center"/>
    </xf>
    <xf numFmtId="9" fontId="40"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7" borderId="27" xfId="1" applyFont="1" applyFill="1" applyBorder="1" applyAlignment="1" applyProtection="1">
      <alignment horizontal="center" vertical="center"/>
    </xf>
    <xf numFmtId="0" fontId="10" fillId="26" borderId="0" xfId="0" applyFont="1" applyFill="1" applyAlignment="1">
      <alignment horizontal="right" vertical="center"/>
    </xf>
    <xf numFmtId="165" fontId="8" fillId="0" borderId="27" xfId="0" applyNumberFormat="1" applyFont="1" applyBorder="1" applyAlignment="1">
      <alignment horizontal="center" vertical="center"/>
    </xf>
    <xf numFmtId="9" fontId="8" fillId="28" borderId="27" xfId="0" applyNumberFormat="1" applyFont="1" applyFill="1" applyBorder="1" applyAlignment="1">
      <alignment horizontal="center" vertical="center"/>
    </xf>
    <xf numFmtId="9" fontId="8" fillId="29" borderId="27" xfId="0" applyNumberFormat="1" applyFont="1" applyFill="1" applyBorder="1" applyAlignment="1">
      <alignment horizontal="center" vertical="center"/>
    </xf>
    <xf numFmtId="45" fontId="28" fillId="0" borderId="40" xfId="1" applyNumberFormat="1" applyFont="1" applyBorder="1" applyAlignment="1" applyProtection="1">
      <alignment horizontal="center" vertical="center"/>
    </xf>
    <xf numFmtId="164" fontId="28" fillId="0" borderId="40" xfId="1" applyNumberFormat="1" applyFont="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40"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0"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40"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45" fontId="28" fillId="2" borderId="40" xfId="1" applyNumberFormat="1" applyFont="1" applyFill="1" applyBorder="1" applyAlignment="1" applyProtection="1">
      <alignment horizontal="center" vertical="center"/>
    </xf>
    <xf numFmtId="9" fontId="39" fillId="15" borderId="27" xfId="0" applyNumberFormat="1" applyFont="1" applyFill="1" applyBorder="1" applyAlignment="1">
      <alignment horizontal="left" vertical="top" wrapText="1"/>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29" borderId="51" xfId="0" applyFont="1" applyFill="1" applyBorder="1" applyAlignment="1">
      <alignment horizontal="right" vertical="center"/>
    </xf>
    <xf numFmtId="0" fontId="8" fillId="31"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1955160</xdr:colOff>
      <xdr:row>1</xdr:row>
      <xdr:rowOff>329400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3920" y="0"/>
          <a:ext cx="2484720" cy="65952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09720" y="1285632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8680" y="1253592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5440" y="1252764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DUCATION/ACCESS/EDUCATION%20ACCESS%2007%20JUL%202026.xlsx" TargetMode="External"/><Relationship Id="rId1" Type="http://schemas.openxmlformats.org/officeDocument/2006/relationships/externalLinkPath" Target="/Users/simonblair/Library/CloudStorage/Dropbox/ACXPA%20Quality%20Insights/REPORTS/2026/EDUCATION/ACCESS/EDUCATION%20ACCESS%2007%20JU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HOLMESGLEN"/>
      <sheetName val="TAFE NSW"/>
      <sheetName val="TAFE QLD"/>
      <sheetName val="TAFE SA"/>
      <sheetName val="TAFE WA"/>
      <sheetName val="tasTAFE"/>
    </sheetNames>
    <sheetDataSet>
      <sheetData sheetId="0"/>
      <sheetData sheetId="1"/>
      <sheetData sheetId="2">
        <row r="4">
          <cell r="D4">
            <v>0.8241666666666666</v>
          </cell>
          <cell r="E4">
            <v>0.71970238095238093</v>
          </cell>
          <cell r="F4">
            <v>0.745</v>
          </cell>
          <cell r="G4">
            <v>0.81875000000000009</v>
          </cell>
          <cell r="H4">
            <v>0.56562500000000004</v>
          </cell>
          <cell r="I4">
            <v>0.89062500000000011</v>
          </cell>
        </row>
        <row r="70">
          <cell r="B70">
            <v>1.1603009259259257E-3</v>
          </cell>
          <cell r="D70">
            <v>7.8317901234567901E-4</v>
          </cell>
          <cell r="E70">
            <v>2.6658950617283947E-3</v>
          </cell>
          <cell r="F70">
            <v>4.1666666666666664E-4</v>
          </cell>
          <cell r="G70">
            <v>5.3819444444444444E-4</v>
          </cell>
          <cell r="H70">
            <v>2.0312500000000001E-3</v>
          </cell>
          <cell r="I70">
            <v>5.2662037037037044E-4</v>
          </cell>
        </row>
      </sheetData>
      <sheetData sheetId="3">
        <row r="4">
          <cell r="D4">
            <v>0.8241666666666666</v>
          </cell>
          <cell r="E4">
            <v>0.8241666666666666</v>
          </cell>
          <cell r="F4">
            <v>0.8241666666666666</v>
          </cell>
        </row>
      </sheetData>
      <sheetData sheetId="4">
        <row r="4">
          <cell r="D4">
            <v>0.75541666666666663</v>
          </cell>
          <cell r="E4">
            <v>0.6066071428571429</v>
          </cell>
          <cell r="F4">
            <v>0.79708333333333337</v>
          </cell>
        </row>
      </sheetData>
      <sheetData sheetId="5">
        <row r="4">
          <cell r="E4">
            <v>0.745</v>
          </cell>
          <cell r="F4">
            <v>0.745</v>
          </cell>
        </row>
      </sheetData>
      <sheetData sheetId="6">
        <row r="4">
          <cell r="E4">
            <v>0.8</v>
          </cell>
          <cell r="F4">
            <v>0.83750000000000002</v>
          </cell>
        </row>
      </sheetData>
      <sheetData sheetId="7"/>
      <sheetData sheetId="8">
        <row r="4">
          <cell r="E4">
            <v>0.90625000000000011</v>
          </cell>
          <cell r="F4">
            <v>0.87500000000000011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U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5" t="s">
        <v>0</v>
      </c>
      <c r="B2" s="296" t="s">
        <v>1</v>
      </c>
      <c r="C2" s="297" t="s">
        <v>2</v>
      </c>
      <c r="D2" s="298" t="s">
        <v>151</v>
      </c>
      <c r="E2" s="298"/>
      <c r="F2" s="298"/>
      <c r="G2" s="298"/>
      <c r="H2" s="298"/>
      <c r="I2" s="298"/>
      <c r="J2" s="298"/>
      <c r="K2" s="298"/>
      <c r="L2" s="298"/>
      <c r="M2" s="298"/>
      <c r="N2" s="298"/>
      <c r="O2" s="298"/>
      <c r="P2" s="298"/>
      <c r="Q2" s="298"/>
      <c r="R2" s="298"/>
      <c r="S2" s="298"/>
      <c r="T2" s="298"/>
      <c r="U2" s="298"/>
      <c r="V2" s="298"/>
      <c r="W2" s="298"/>
      <c r="X2" s="298"/>
      <c r="Y2" s="298"/>
      <c r="Z2" s="298"/>
      <c r="AA2" s="13"/>
      <c r="AB2" s="299" t="s">
        <v>3</v>
      </c>
      <c r="AC2" s="299"/>
      <c r="AD2" s="299"/>
      <c r="AE2" s="14"/>
      <c r="AF2" s="288"/>
      <c r="AG2" s="288"/>
      <c r="AH2" s="288"/>
      <c r="AI2" s="288"/>
      <c r="AJ2" s="288"/>
      <c r="AK2" s="288"/>
      <c r="AL2" s="288"/>
      <c r="AM2" s="289"/>
    </row>
    <row r="3" spans="1:39" ht="27" customHeight="1" x14ac:dyDescent="0.2">
      <c r="A3" s="295"/>
      <c r="B3" s="296"/>
      <c r="C3" s="297"/>
      <c r="D3" s="290" t="s">
        <v>4</v>
      </c>
      <c r="E3" s="290"/>
      <c r="F3" s="290"/>
      <c r="G3" s="290"/>
      <c r="H3" s="290"/>
      <c r="I3" s="291" t="s">
        <v>5</v>
      </c>
      <c r="J3" s="291"/>
      <c r="K3" s="291"/>
      <c r="L3" s="291"/>
      <c r="M3" s="292" t="s">
        <v>6</v>
      </c>
      <c r="N3" s="292"/>
      <c r="O3" s="292"/>
      <c r="P3" s="292"/>
      <c r="Q3" s="292"/>
      <c r="R3" s="293" t="s">
        <v>7</v>
      </c>
      <c r="S3" s="293"/>
      <c r="T3" s="293"/>
      <c r="U3" s="293"/>
      <c r="V3" s="294" t="s">
        <v>8</v>
      </c>
      <c r="W3" s="294"/>
      <c r="X3" s="294"/>
      <c r="Y3" s="294"/>
      <c r="Z3" s="294"/>
      <c r="AA3" s="15"/>
      <c r="AB3" s="299"/>
      <c r="AC3" s="299"/>
      <c r="AD3" s="299"/>
      <c r="AE3" s="16"/>
      <c r="AF3" s="288"/>
      <c r="AG3" s="288"/>
      <c r="AH3" s="288"/>
      <c r="AI3" s="288"/>
      <c r="AJ3" s="288"/>
      <c r="AK3" s="288"/>
      <c r="AL3" s="288"/>
      <c r="AM3" s="289"/>
    </row>
    <row r="4" spans="1:39" ht="45" customHeight="1" x14ac:dyDescent="0.2">
      <c r="A4" s="295"/>
      <c r="B4" s="296"/>
      <c r="C4" s="297"/>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HOLMESGLEN INSTITUTE</v>
      </c>
      <c r="B5" s="42">
        <f>OVERALL!D3</f>
        <v>0.52141666666666664</v>
      </c>
      <c r="C5" s="43">
        <f>OVERALL!D$4</f>
        <v>0.39166666666666666</v>
      </c>
      <c r="D5" s="44">
        <f>OVERALL!D$6</f>
        <v>0.25</v>
      </c>
      <c r="E5" s="45">
        <f>OVERALL!D$7</f>
        <v>1</v>
      </c>
      <c r="F5" s="46">
        <f>OVERALL!D$8</f>
        <v>0</v>
      </c>
      <c r="G5" s="47">
        <f>OVERALL!D$9</f>
        <v>0</v>
      </c>
      <c r="H5" s="48">
        <f>OVERALL!D$10</f>
        <v>0</v>
      </c>
      <c r="I5" s="49">
        <f>OVERALL!D$12</f>
        <v>0.33333333333333331</v>
      </c>
      <c r="J5" s="47">
        <f>OVERALL!D$13</f>
        <v>0</v>
      </c>
      <c r="K5" s="50">
        <f>OVERALL!D$14</f>
        <v>1</v>
      </c>
      <c r="L5" s="51">
        <f>OVERALL!D$15</f>
        <v>0</v>
      </c>
      <c r="M5" s="52">
        <f>OVERALL!D$17</f>
        <v>0.5</v>
      </c>
      <c r="N5" s="47">
        <f>OVERALL!D$18</f>
        <v>0.66666666666666663</v>
      </c>
      <c r="O5" s="50">
        <f>OVERALL!D$19</f>
        <v>0</v>
      </c>
      <c r="P5" s="50">
        <f>OVERALL!D$20</f>
        <v>0.33333333333333331</v>
      </c>
      <c r="Q5" s="51">
        <f>OVERALL!D$21</f>
        <v>1</v>
      </c>
      <c r="R5" s="53">
        <f>OVERALL!D$23</f>
        <v>0.55555555555555547</v>
      </c>
      <c r="S5" s="54">
        <f>OVERALL!D$24</f>
        <v>0.66666666666666663</v>
      </c>
      <c r="T5" s="48">
        <f>OVERALL!D$25</f>
        <v>0</v>
      </c>
      <c r="U5" s="48">
        <f>OVERALL!D$26</f>
        <v>1</v>
      </c>
      <c r="V5" s="55">
        <f>OVERALL!D$28</f>
        <v>0.33333333333333331</v>
      </c>
      <c r="W5" s="54">
        <f>OVERALL!D$29</f>
        <v>0.33333333333333331</v>
      </c>
      <c r="X5" s="48">
        <f>OVERALL!D$30</f>
        <v>0</v>
      </c>
      <c r="Y5" s="48">
        <f>OVERALL!D$31</f>
        <v>0</v>
      </c>
      <c r="Z5" s="48">
        <f>OVERALL!D$32</f>
        <v>1</v>
      </c>
      <c r="AA5" s="56"/>
      <c r="AB5" s="50">
        <f>OVERALL!D$34</f>
        <v>0</v>
      </c>
      <c r="AC5" s="50">
        <f>OVERALL!$D$35</f>
        <v>0</v>
      </c>
      <c r="AD5" s="50">
        <f>OVERALL!$D$36</f>
        <v>0</v>
      </c>
      <c r="AE5" s="57"/>
      <c r="AF5" s="58">
        <f>OVERALL!D$39</f>
        <v>1</v>
      </c>
      <c r="AG5" s="59">
        <f>OVERALL!D$40</f>
        <v>1.89429012345679E-3</v>
      </c>
      <c r="AH5" s="60">
        <f>OVERALL!D$41</f>
        <v>3.3333333333333335</v>
      </c>
      <c r="AI5" s="50">
        <f>OVERALL!D$42</f>
        <v>0.66666666666666663</v>
      </c>
      <c r="AJ5" s="50">
        <f>OVERALL!D$43</f>
        <v>0.33333333333333331</v>
      </c>
      <c r="AK5" s="50">
        <f>OVERALL!D$44</f>
        <v>0.66666666666666663</v>
      </c>
      <c r="AL5" s="50">
        <f>OVERALL!D$45</f>
        <v>0.66666666666666663</v>
      </c>
      <c r="AM5" s="59">
        <f>OVERALL!D71</f>
        <v>2.6774691358024691E-3</v>
      </c>
    </row>
    <row r="6" spans="1:39" ht="24" x14ac:dyDescent="0.2">
      <c r="A6" s="41" t="str">
        <f>OVERALL!E$1</f>
        <v>TAFE NSW</v>
      </c>
      <c r="B6" s="42">
        <f>OVERALL!E3</f>
        <v>0.60771626984126981</v>
      </c>
      <c r="C6" s="61">
        <f>OVERALL!E$4</f>
        <v>0.55972222222222223</v>
      </c>
      <c r="D6" s="44">
        <f>OVERALL!E$6</f>
        <v>0.25</v>
      </c>
      <c r="E6" s="62">
        <f>OVERALL!E$7</f>
        <v>0.66666666666666663</v>
      </c>
      <c r="F6" s="63">
        <f>OVERALL!E$8</f>
        <v>0</v>
      </c>
      <c r="G6" s="64">
        <f>OVERALL!E$9</f>
        <v>0.33333333333333331</v>
      </c>
      <c r="H6" s="65">
        <f>OVERALL!E$10</f>
        <v>0</v>
      </c>
      <c r="I6" s="49">
        <f>OVERALL!E$12</f>
        <v>0.44444444444444442</v>
      </c>
      <c r="J6" s="64">
        <f>OVERALL!E$13</f>
        <v>0</v>
      </c>
      <c r="K6" s="66">
        <f>OVERALL!E$14</f>
        <v>1</v>
      </c>
      <c r="L6" s="67">
        <f>OVERALL!E$15</f>
        <v>0.33333333333333331</v>
      </c>
      <c r="M6" s="52">
        <f>OVERALL!E$17</f>
        <v>0.75</v>
      </c>
      <c r="N6" s="64">
        <f>OVERALL!E$18</f>
        <v>1</v>
      </c>
      <c r="O6" s="66">
        <f>OVERALL!E$19</f>
        <v>0</v>
      </c>
      <c r="P6" s="66">
        <f>OVERALL!E$20</f>
        <v>1</v>
      </c>
      <c r="Q6" s="67">
        <f>OVERALL!E$21</f>
        <v>1</v>
      </c>
      <c r="R6" s="53">
        <f>OVERALL!E$23</f>
        <v>0.44444444444444442</v>
      </c>
      <c r="S6" s="68">
        <f>OVERALL!E$24</f>
        <v>0.33333333333333331</v>
      </c>
      <c r="T6" s="65">
        <f>OVERALL!E$25</f>
        <v>0</v>
      </c>
      <c r="U6" s="65">
        <f>OVERALL!E$26</f>
        <v>1</v>
      </c>
      <c r="V6" s="55">
        <f>OVERALL!E$28</f>
        <v>0.83333333333333326</v>
      </c>
      <c r="W6" s="68">
        <f>OVERALL!E$29</f>
        <v>0.66666666666666663</v>
      </c>
      <c r="X6" s="65">
        <f>OVERALL!E$30</f>
        <v>1</v>
      </c>
      <c r="Y6" s="65">
        <f>OVERALL!E$31</f>
        <v>1</v>
      </c>
      <c r="Z6" s="65">
        <f>OVERALL!E$32</f>
        <v>0.66666666666666663</v>
      </c>
      <c r="AA6" s="56"/>
      <c r="AB6" s="66">
        <f>OVERALL!E$34</f>
        <v>0</v>
      </c>
      <c r="AC6" s="66">
        <f>OVERALL!$J$35</f>
        <v>0</v>
      </c>
      <c r="AD6" s="66">
        <f>OVERALL!$J$36</f>
        <v>0</v>
      </c>
      <c r="AE6" s="57"/>
      <c r="AF6" s="69">
        <f>OVERALL!E$39</f>
        <v>1</v>
      </c>
      <c r="AG6" s="70">
        <f>OVERALL!E$40</f>
        <v>4.3827160493827141E-3</v>
      </c>
      <c r="AH6" s="71">
        <f>OVERALL!E$41</f>
        <v>5.333333333333333</v>
      </c>
      <c r="AI6" s="66">
        <f>OVERALL!E$42</f>
        <v>1</v>
      </c>
      <c r="AJ6" s="66">
        <f>OVERALL!E$43</f>
        <v>0.33333333333333331</v>
      </c>
      <c r="AK6" s="66">
        <f>OVERALL!E$44</f>
        <v>1</v>
      </c>
      <c r="AL6" s="66">
        <f>OVERALL!E$45</f>
        <v>0.33333333333333331</v>
      </c>
      <c r="AM6" s="70">
        <f>OVERALL!E71</f>
        <v>7.0486111111111088E-3</v>
      </c>
    </row>
    <row r="7" spans="1:39" ht="24" x14ac:dyDescent="0.2">
      <c r="A7" s="41" t="str">
        <f>OVERALL!F$1</f>
        <v>TAFE QLD</v>
      </c>
      <c r="B7" s="42">
        <f>OVERALL!F3</f>
        <v>0.58224999999999993</v>
      </c>
      <c r="C7" s="43">
        <f>OVERALL!F$4</f>
        <v>0.51249999999999996</v>
      </c>
      <c r="D7" s="44">
        <f>OVERALL!F$6</f>
        <v>0</v>
      </c>
      <c r="E7" s="45">
        <f>OVERALL!F$7</f>
        <v>0</v>
      </c>
      <c r="F7" s="46">
        <f>OVERALL!F$8</f>
        <v>0</v>
      </c>
      <c r="G7" s="47">
        <f>OVERALL!F$9</f>
        <v>0</v>
      </c>
      <c r="H7" s="48">
        <f>OVERALL!F$10</f>
        <v>0</v>
      </c>
      <c r="I7" s="49">
        <f>OVERALL!F$12</f>
        <v>0.5</v>
      </c>
      <c r="J7" s="47">
        <f>OVERALL!F$13</f>
        <v>0</v>
      </c>
      <c r="K7" s="50">
        <f>OVERALL!F$14</f>
        <v>1</v>
      </c>
      <c r="L7" s="51">
        <f>OVERALL!F$15</f>
        <v>0.5</v>
      </c>
      <c r="M7" s="52">
        <f>OVERALL!F$17</f>
        <v>0.75</v>
      </c>
      <c r="N7" s="47">
        <f>OVERALL!F$18</f>
        <v>1</v>
      </c>
      <c r="O7" s="50">
        <f>OVERALL!F$19</f>
        <v>0</v>
      </c>
      <c r="P7" s="50">
        <f>OVERALL!F$20</f>
        <v>1</v>
      </c>
      <c r="Q7" s="51">
        <f>OVERALL!F$21</f>
        <v>1</v>
      </c>
      <c r="R7" s="53">
        <f>OVERALL!F$23</f>
        <v>0.16666666666666666</v>
      </c>
      <c r="S7" s="54">
        <f>OVERALL!F$24</f>
        <v>0.5</v>
      </c>
      <c r="T7" s="48">
        <f>OVERALL!F$25</f>
        <v>0</v>
      </c>
      <c r="U7" s="48">
        <f>OVERALL!F$26</f>
        <v>0</v>
      </c>
      <c r="V7" s="55">
        <f>OVERALL!F$28</f>
        <v>1</v>
      </c>
      <c r="W7" s="54">
        <f>OVERALL!F$29</f>
        <v>1</v>
      </c>
      <c r="X7" s="48">
        <f>OVERALL!F$30</f>
        <v>1</v>
      </c>
      <c r="Y7" s="48">
        <f>OVERALL!F$31</f>
        <v>1</v>
      </c>
      <c r="Z7" s="48">
        <f>OVERALL!F$32</f>
        <v>1</v>
      </c>
      <c r="AA7" s="56"/>
      <c r="AB7" s="50">
        <f>OVERALL!F$34</f>
        <v>0</v>
      </c>
      <c r="AC7" s="50">
        <f>OVERALL!$E$35</f>
        <v>0</v>
      </c>
      <c r="AD7" s="50">
        <f>OVERALL!$E$36</f>
        <v>0</v>
      </c>
      <c r="AE7" s="57"/>
      <c r="AF7" s="58">
        <f>OVERALL!F$39</f>
        <v>1</v>
      </c>
      <c r="AG7" s="59">
        <f>OVERALL!F$40</f>
        <v>2.2627314814814849E-3</v>
      </c>
      <c r="AH7" s="60">
        <f>OVERALL!F$41</f>
        <v>5</v>
      </c>
      <c r="AI7" s="50">
        <f>OVERALL!F$42</f>
        <v>1</v>
      </c>
      <c r="AJ7" s="50">
        <f>OVERALL!F$43</f>
        <v>0</v>
      </c>
      <c r="AK7" s="50">
        <f>OVERALL!F$44</f>
        <v>1</v>
      </c>
      <c r="AL7" s="50">
        <f>OVERALL!F$45</f>
        <v>1</v>
      </c>
      <c r="AM7" s="59">
        <f>OVERALL!F71</f>
        <v>2.6793981481481517E-3</v>
      </c>
    </row>
    <row r="8" spans="1:39" ht="24" x14ac:dyDescent="0.2">
      <c r="A8" s="41" t="str">
        <f>OVERALL!G$1</f>
        <v>TAFE SA</v>
      </c>
      <c r="B8" s="42">
        <f>OVERALL!G3</f>
        <v>0.63062499999999999</v>
      </c>
      <c r="C8" s="61">
        <f>OVERALL!G$4</f>
        <v>0.55000000000000004</v>
      </c>
      <c r="D8" s="44">
        <f>OVERALL!G$6</f>
        <v>0.25</v>
      </c>
      <c r="E8" s="62">
        <f>OVERALL!G$7</f>
        <v>1</v>
      </c>
      <c r="F8" s="63">
        <f>OVERALL!G$8</f>
        <v>0</v>
      </c>
      <c r="G8" s="64">
        <f>OVERALL!G$9</f>
        <v>0</v>
      </c>
      <c r="H8" s="65">
        <f>OVERALL!G$10</f>
        <v>0</v>
      </c>
      <c r="I8" s="49">
        <f>OVERALL!G$12</f>
        <v>0.5</v>
      </c>
      <c r="J8" s="64">
        <f>OVERALL!G$13</f>
        <v>0</v>
      </c>
      <c r="K8" s="66">
        <f>OVERALL!G$14</f>
        <v>1</v>
      </c>
      <c r="L8" s="67">
        <f>OVERALL!G$15</f>
        <v>0.5</v>
      </c>
      <c r="M8" s="52">
        <f>OVERALL!G$17</f>
        <v>0.5</v>
      </c>
      <c r="N8" s="64">
        <f>OVERALL!G$18</f>
        <v>0</v>
      </c>
      <c r="O8" s="66">
        <f>OVERALL!G$19</f>
        <v>0</v>
      </c>
      <c r="P8" s="66">
        <f>OVERALL!G$20</f>
        <v>1</v>
      </c>
      <c r="Q8" s="67">
        <f>OVERALL!G$21</f>
        <v>1</v>
      </c>
      <c r="R8" s="53">
        <f>OVERALL!G$23</f>
        <v>0.66666666666666663</v>
      </c>
      <c r="S8" s="68">
        <f>OVERALL!G$24</f>
        <v>0.5</v>
      </c>
      <c r="T8" s="65">
        <f>OVERALL!G$25</f>
        <v>0.5</v>
      </c>
      <c r="U8" s="65">
        <f>OVERALL!G$26</f>
        <v>1</v>
      </c>
      <c r="V8" s="55">
        <f>OVERALL!G$28</f>
        <v>0.875</v>
      </c>
      <c r="W8" s="68">
        <f>OVERALL!G$29</f>
        <v>1</v>
      </c>
      <c r="X8" s="65">
        <f>OVERALL!G$30</f>
        <v>0.5</v>
      </c>
      <c r="Y8" s="65">
        <f>OVERALL!G$31</f>
        <v>1</v>
      </c>
      <c r="Z8" s="65">
        <f>OVERALL!G$32</f>
        <v>1</v>
      </c>
      <c r="AA8" s="56"/>
      <c r="AB8" s="66">
        <f>OVERALL!G$34</f>
        <v>0</v>
      </c>
      <c r="AC8" s="66">
        <f>OVERALL!$F$35</f>
        <v>0</v>
      </c>
      <c r="AD8" s="66">
        <f>OVERALL!$F$36</f>
        <v>0</v>
      </c>
      <c r="AE8" s="57"/>
      <c r="AF8" s="69">
        <f>OVERALL!G$39</f>
        <v>1</v>
      </c>
      <c r="AG8" s="70">
        <f>OVERALL!G$40</f>
        <v>1.93287037037037E-3</v>
      </c>
      <c r="AH8" s="71">
        <f>OVERALL!G$41</f>
        <v>5</v>
      </c>
      <c r="AI8" s="66">
        <f>OVERALL!G$42</f>
        <v>0</v>
      </c>
      <c r="AJ8" s="66">
        <f>OVERALL!G$43</f>
        <v>0</v>
      </c>
      <c r="AK8" s="66">
        <f>OVERALL!G$44</f>
        <v>0</v>
      </c>
      <c r="AL8" s="66">
        <f>OVERALL!G$45</f>
        <v>0</v>
      </c>
      <c r="AM8" s="70">
        <f>OVERALL!G71</f>
        <v>2.4710648148148144E-3</v>
      </c>
    </row>
    <row r="9" spans="1:39" ht="24" x14ac:dyDescent="0.2">
      <c r="A9" s="41" t="str">
        <f>OVERALL!H$1</f>
        <v>TAFE WA</v>
      </c>
      <c r="B9" s="42">
        <f>OVERALL!H3</f>
        <v>0.5284375</v>
      </c>
      <c r="C9" s="43">
        <f>OVERALL!H$4</f>
        <v>0.51249999999999996</v>
      </c>
      <c r="D9" s="44">
        <f>OVERALL!H$6</f>
        <v>0</v>
      </c>
      <c r="E9" s="45">
        <f>OVERALL!H$7</f>
        <v>0</v>
      </c>
      <c r="F9" s="46">
        <f>OVERALL!H$8</f>
        <v>0</v>
      </c>
      <c r="G9" s="47">
        <f>OVERALL!H$9</f>
        <v>0</v>
      </c>
      <c r="H9" s="48">
        <f>OVERALL!H$10</f>
        <v>0</v>
      </c>
      <c r="I9" s="49">
        <f>OVERALL!H$12</f>
        <v>0.5</v>
      </c>
      <c r="J9" s="47">
        <f>OVERALL!H$13</f>
        <v>0</v>
      </c>
      <c r="K9" s="50">
        <f>OVERALL!H$14</f>
        <v>1</v>
      </c>
      <c r="L9" s="51">
        <f>OVERALL!H$15</f>
        <v>0.5</v>
      </c>
      <c r="M9" s="52">
        <f>OVERALL!H$17</f>
        <v>0.75</v>
      </c>
      <c r="N9" s="47">
        <f>OVERALL!H$18</f>
        <v>1</v>
      </c>
      <c r="O9" s="50">
        <f>OVERALL!H$19</f>
        <v>0</v>
      </c>
      <c r="P9" s="50">
        <f>OVERALL!H$20</f>
        <v>1</v>
      </c>
      <c r="Q9" s="51">
        <f>OVERALL!H$21</f>
        <v>1</v>
      </c>
      <c r="R9" s="53">
        <f>OVERALL!H$23</f>
        <v>0.33333333333333331</v>
      </c>
      <c r="S9" s="54">
        <f>OVERALL!H$24</f>
        <v>0</v>
      </c>
      <c r="T9" s="48">
        <f>OVERALL!H$25</f>
        <v>0</v>
      </c>
      <c r="U9" s="48">
        <f>OVERALL!H$26</f>
        <v>1</v>
      </c>
      <c r="V9" s="55">
        <f>OVERALL!H$28</f>
        <v>0.875</v>
      </c>
      <c r="W9" s="54">
        <f>OVERALL!H$29</f>
        <v>1</v>
      </c>
      <c r="X9" s="48">
        <f>OVERALL!H$30</f>
        <v>1</v>
      </c>
      <c r="Y9" s="48">
        <f>OVERALL!H$31</f>
        <v>0.5</v>
      </c>
      <c r="Z9" s="48">
        <f>OVERALL!H$32</f>
        <v>1</v>
      </c>
      <c r="AA9" s="56"/>
      <c r="AB9" s="50">
        <f>OVERALL!H$34</f>
        <v>0</v>
      </c>
      <c r="AC9" s="50">
        <f>OVERALL!$K$35</f>
        <v>0</v>
      </c>
      <c r="AD9" s="50">
        <f>OVERALL!$K$36</f>
        <v>0</v>
      </c>
      <c r="AE9" s="57"/>
      <c r="AF9" s="58">
        <f>OVERALL!H$39</f>
        <v>1</v>
      </c>
      <c r="AG9" s="59">
        <f>OVERALL!H$40</f>
        <v>4.3344907407407403E-3</v>
      </c>
      <c r="AH9" s="60">
        <f>OVERALL!H$41</f>
        <v>5</v>
      </c>
      <c r="AI9" s="50">
        <f>OVERALL!H$42</f>
        <v>1</v>
      </c>
      <c r="AJ9" s="50">
        <f>OVERALL!H$43</f>
        <v>0.5</v>
      </c>
      <c r="AK9" s="50">
        <f>OVERALL!H$44</f>
        <v>1</v>
      </c>
      <c r="AL9" s="50">
        <f>OVERALL!H$45</f>
        <v>1</v>
      </c>
      <c r="AM9" s="59">
        <f>OVERALL!H71</f>
        <v>6.3657407407407404E-3</v>
      </c>
    </row>
    <row r="10" spans="1:39" ht="24" x14ac:dyDescent="0.2">
      <c r="A10" s="41" t="str">
        <f>OVERALL!I$1</f>
        <v>tasTAFE</v>
      </c>
      <c r="B10" s="42">
        <f>OVERALL!I3</f>
        <v>0.55885416666666665</v>
      </c>
      <c r="C10" s="61">
        <f>OVERALL!I$4</f>
        <v>0.41666666666666674</v>
      </c>
      <c r="D10" s="44">
        <f>OVERALL!I$6</f>
        <v>0.25</v>
      </c>
      <c r="E10" s="62">
        <f>OVERALL!I$7</f>
        <v>1</v>
      </c>
      <c r="F10" s="63">
        <f>OVERALL!I$8</f>
        <v>0</v>
      </c>
      <c r="G10" s="64">
        <f>OVERALL!I$9</f>
        <v>0</v>
      </c>
      <c r="H10" s="65">
        <f>OVERALL!I$10</f>
        <v>0</v>
      </c>
      <c r="I10" s="49">
        <f>OVERALL!I$12</f>
        <v>0.33333333333333331</v>
      </c>
      <c r="J10" s="64">
        <f>OVERALL!I$13</f>
        <v>0</v>
      </c>
      <c r="K10" s="66">
        <f>OVERALL!I$14</f>
        <v>1</v>
      </c>
      <c r="L10" s="67">
        <f>OVERALL!I$15</f>
        <v>0</v>
      </c>
      <c r="M10" s="52">
        <f>OVERALL!I$17</f>
        <v>0.5</v>
      </c>
      <c r="N10" s="64">
        <f>OVERALL!I$18</f>
        <v>0</v>
      </c>
      <c r="O10" s="66">
        <f>OVERALL!I$19</f>
        <v>0</v>
      </c>
      <c r="P10" s="66">
        <f>OVERALL!I$20</f>
        <v>1</v>
      </c>
      <c r="Q10" s="67">
        <f>OVERALL!I$21</f>
        <v>1</v>
      </c>
      <c r="R10" s="53">
        <f>OVERALL!I$23</f>
        <v>0.16666666666666666</v>
      </c>
      <c r="S10" s="68">
        <f>OVERALL!I$24</f>
        <v>0</v>
      </c>
      <c r="T10" s="65">
        <f>OVERALL!I$25</f>
        <v>0</v>
      </c>
      <c r="U10" s="65">
        <f>OVERALL!I$26</f>
        <v>0.5</v>
      </c>
      <c r="V10" s="55">
        <f>OVERALL!I$28</f>
        <v>0.75</v>
      </c>
      <c r="W10" s="68">
        <f>OVERALL!I$29</f>
        <v>1</v>
      </c>
      <c r="X10" s="65">
        <f>OVERALL!I$30</f>
        <v>1</v>
      </c>
      <c r="Y10" s="65">
        <f>OVERALL!I$31</f>
        <v>0</v>
      </c>
      <c r="Z10" s="65">
        <f>OVERALL!I$32</f>
        <v>1</v>
      </c>
      <c r="AA10" s="56"/>
      <c r="AB10" s="66">
        <f>OVERALL!I$34</f>
        <v>0</v>
      </c>
      <c r="AC10" s="66">
        <f>OVERALL!$L$35</f>
        <v>0</v>
      </c>
      <c r="AD10" s="66">
        <f>OVERALL!$L$36</f>
        <v>0</v>
      </c>
      <c r="AE10" s="57"/>
      <c r="AF10" s="69">
        <f>OVERALL!I$39</f>
        <v>1</v>
      </c>
      <c r="AG10" s="70">
        <f>OVERALL!I$40</f>
        <v>3.3333333333333348E-3</v>
      </c>
      <c r="AH10" s="71">
        <f>OVERALL!I$41</f>
        <v>3.5</v>
      </c>
      <c r="AI10" s="66">
        <f>OVERALL!I$42</f>
        <v>0.5</v>
      </c>
      <c r="AJ10" s="66">
        <f>OVERALL!I$43</f>
        <v>0.5</v>
      </c>
      <c r="AK10" s="66">
        <f>OVERALL!I$44</f>
        <v>0.5</v>
      </c>
      <c r="AL10" s="66">
        <f>OVERALL!I$45</f>
        <v>0.5</v>
      </c>
      <c r="AM10" s="70">
        <f>OVERALL!I71</f>
        <v>3.8599537037037053E-3</v>
      </c>
    </row>
    <row r="11" spans="1:39" ht="24" x14ac:dyDescent="0.2">
      <c r="A11" s="41" t="str">
        <f>OVERALL!J$1</f>
        <v>EDUCATION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EDUCATION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EDUCATION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EDUCATION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EDUCATION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EDUCATION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EDUCATION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EDUCATION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EDUCATION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EDUCATION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EDUCATION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EDUCATION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EDUCATION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EDUCATION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EDUCATION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EDUCATION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EDUCATION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EDUCATION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EDUCATION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EDUCATION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EDUCATION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EDUCATION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EDUCATION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EDUCATION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0.5715499338624338</v>
      </c>
      <c r="C35" s="86">
        <f>OVERALL!B$4</f>
        <v>0.49050925925925926</v>
      </c>
      <c r="D35" s="87">
        <f>OVERALL!B$6</f>
        <v>0.16666666666666666</v>
      </c>
      <c r="E35" s="88">
        <f>OVERALL!B$7</f>
        <v>0.61111111111111105</v>
      </c>
      <c r="F35" s="89">
        <f>OVERALL!B$8</f>
        <v>0</v>
      </c>
      <c r="G35" s="89">
        <f>OVERALL!B$9</f>
        <v>5.5555555555555552E-2</v>
      </c>
      <c r="H35" s="90">
        <f>OVERALL!B$10</f>
        <v>0</v>
      </c>
      <c r="I35" s="91">
        <f>OVERALL!B$12</f>
        <v>0.43518518518518517</v>
      </c>
      <c r="J35" s="88">
        <f>OVERALL!B$13</f>
        <v>0</v>
      </c>
      <c r="K35" s="89">
        <f>OVERALL!B$14</f>
        <v>1</v>
      </c>
      <c r="L35" s="90">
        <f>OVERALL!B$15</f>
        <v>0.30555555555555552</v>
      </c>
      <c r="M35" s="92">
        <f>OVERALL!B$17</f>
        <v>0.625</v>
      </c>
      <c r="N35" s="88">
        <f>OVERALL!B$18</f>
        <v>0.61111111111111105</v>
      </c>
      <c r="O35" s="89">
        <f>OVERALL!B$19</f>
        <v>0</v>
      </c>
      <c r="P35" s="89">
        <f>OVERALL!B$20</f>
        <v>0.88888888888888884</v>
      </c>
      <c r="Q35" s="90">
        <f>OVERALL!B$21</f>
        <v>1</v>
      </c>
      <c r="R35" s="93">
        <f>OVERALL!B$23</f>
        <v>0.38888888888888884</v>
      </c>
      <c r="S35" s="88">
        <f>OVERALL!B$24</f>
        <v>0.33333333333333331</v>
      </c>
      <c r="T35" s="89">
        <f>OVERALL!B$25</f>
        <v>8.3333333333333329E-2</v>
      </c>
      <c r="U35" s="94">
        <f>OVERALL!B$26</f>
        <v>0.75</v>
      </c>
      <c r="V35" s="95">
        <f>OVERALL!B$28</f>
        <v>0.77777777777777768</v>
      </c>
      <c r="W35" s="88">
        <f>OVERALL!B$29</f>
        <v>0.83333333333333337</v>
      </c>
      <c r="X35" s="89">
        <f>OVERALL!B$30</f>
        <v>0.75</v>
      </c>
      <c r="Y35" s="89">
        <f>OVERALL!B$31</f>
        <v>0.58333333333333337</v>
      </c>
      <c r="Z35" s="89">
        <f>OVERALL!B$32</f>
        <v>0.94444444444444431</v>
      </c>
      <c r="AA35" s="96"/>
      <c r="AB35" s="89">
        <f>OVERALL!B$34</f>
        <v>0</v>
      </c>
      <c r="AC35" s="89">
        <f>OVERALL!B$35</f>
        <v>0</v>
      </c>
      <c r="AD35" s="89">
        <f>OVERALL!B$36</f>
        <v>0</v>
      </c>
      <c r="AE35" s="97">
        <f>OVERALL!B$39</f>
        <v>1</v>
      </c>
      <c r="AF35" s="98">
        <f>OVERALL!B$39</f>
        <v>1</v>
      </c>
      <c r="AG35" s="99">
        <f>OVERALL!B40</f>
        <v>3.0234053497942386E-3</v>
      </c>
      <c r="AH35" s="100">
        <f>OVERALL!B$41</f>
        <v>4.5277777777777777</v>
      </c>
      <c r="AI35" s="89">
        <f>OVERALL!B$42</f>
        <v>0.69444444444444431</v>
      </c>
      <c r="AJ35" s="89">
        <f>OVERALL!B$43</f>
        <v>0.27777777777777773</v>
      </c>
      <c r="AK35" s="89">
        <f>OVERALL!B$44</f>
        <v>0.69444444444444431</v>
      </c>
      <c r="AL35" s="89">
        <f>OVERALL!B$45</f>
        <v>0.58333333333333337</v>
      </c>
      <c r="AM35" s="101">
        <f>OVERALL!B71</f>
        <v>4.1837062757201643E-3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I1" zoomScaleNormal="100" workbookViewId="0">
      <selection activeCell="W14" sqref="W14"/>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HOLMESGLEN INSTITUTE</v>
      </c>
      <c r="B2">
        <f>IFERROR(INDEX(REPORT!$A$2:$BZ$100,MATCH($A2,REPORT!$A$2:$A$100,0),MATCH(B$1,REPORT!$A$2:$BZ$2,0)),"")</f>
        <v>0.52141666666666664</v>
      </c>
      <c r="C2">
        <f>IFERROR(INDEX(REPORT!$A$2:$BZ$100,MATCH($A2,REPORT!$A$2:$A$100,0),MATCH(C$1,REPORT!$A$2:$BZ$2,0)),"")</f>
        <v>0.39166666666666666</v>
      </c>
      <c r="D2">
        <f>IFERROR(INDEX(REPORT!$A$4:$BZ$100,MATCH($A2,REPORT!$A$4:$A$100,0),MATCH(D$1,REPORT!$A$4:$BZ$4,0)),"")</f>
        <v>0.25</v>
      </c>
      <c r="E2">
        <f>IFERROR(INDEX(REPORT!$A$4:$BZ$100,MATCH($A2,REPORT!$A$4:$A$100,0),MATCH(E$1,REPORT!$A$4:$BZ$4,0)),"")</f>
        <v>1</v>
      </c>
      <c r="F2">
        <f>IFERROR(INDEX(REPORT!$A$4:$BZ$100,MATCH($A2,REPORT!$A$4:$A$100,0),MATCH(F$1,REPORT!$A$4:$BZ$4,0)),"")</f>
        <v>0</v>
      </c>
      <c r="G2">
        <f>IFERROR(INDEX(REPORT!$A$4:$BZ$100,MATCH($A2,REPORT!$A$4:$A$100,0),MATCH(G$1,REPORT!$A$4:$BZ$4,0)),"")</f>
        <v>0</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0.5</v>
      </c>
      <c r="N2">
        <f>IFERROR(INDEX(REPORT!$A$4:$BZ$100,MATCH($A2,REPORT!$A$4:$A$100,0),MATCH(N$1,REPORT!$A$4:$BZ$4,0)),"")</f>
        <v>0.66666666666666663</v>
      </c>
      <c r="O2">
        <f>IFERROR(INDEX(REPORT!$A$4:$BZ$100,MATCH($A2,REPORT!$A$4:$A$100,0),MATCH(O$1,REPORT!$A$4:$BZ$4,0)),"")</f>
        <v>0</v>
      </c>
      <c r="P2">
        <f>IFERROR(INDEX(REPORT!$A$4:$BZ$100,MATCH($A2,REPORT!$A$4:$A$100,0),MATCH(P$1,REPORT!$A$4:$BZ$4,0)),"")</f>
        <v>0.33333333333333331</v>
      </c>
      <c r="Q2">
        <f>IFERROR(INDEX(REPORT!$A$4:$BZ$100,MATCH($A2,REPORT!$A$4:$A$100,0),MATCH(Q$1,REPORT!$A$4:$BZ$4,0)),"")</f>
        <v>1</v>
      </c>
      <c r="R2">
        <f>IFERROR(INDEX(REPORT!$A$4:$BZ$100,MATCH($A2,REPORT!$A$4:$A$100,0),MATCH(R$1,REPORT!$A$4:$BZ$4,0)),"")</f>
        <v>0.55555555555555547</v>
      </c>
      <c r="S2">
        <f>IFERROR(INDEX(REPORT!$A$4:$BZ$100,MATCH($A2,REPORT!$A$4:$A$100,0),MATCH(S$1,REPORT!$A$4:$BZ$4,0)),"")</f>
        <v>0.66666666666666663</v>
      </c>
      <c r="T2">
        <f>IFERROR(INDEX(REPORT!$A$4:$BZ$100,MATCH($A2,REPORT!$A$4:$A$100,0),MATCH(T$1,REPORT!$A$4:$BZ$4,0)),"")</f>
        <v>0</v>
      </c>
      <c r="U2">
        <f>IFERROR(INDEX(REPORT!$A$4:$BZ$100,MATCH($A2,REPORT!$A$4:$A$100,0),MATCH(U$1,REPORT!$A$4:$BZ$4,0)),"")</f>
        <v>1</v>
      </c>
      <c r="V2">
        <f>IFERROR(INDEX(REPORT!$A$4:$BZ$100,MATCH($A2,REPORT!$A$4:$A$100,0),MATCH(V$1,REPORT!$A$4:$BZ$4,0)),"")</f>
        <v>0.33333333333333331</v>
      </c>
      <c r="W2">
        <f>IFERROR(INDEX(REPORT!$A$4:$BZ$100,MATCH($A2,REPORT!$A$4:$A$100,0),MATCH(W$1,REPORT!$A$4:$BZ$4,0)),"")</f>
        <v>0.33333333333333331</v>
      </c>
      <c r="X2">
        <f>IFERROR(INDEX(REPORT!$A$4:$BZ$100,MATCH($A2,REPORT!$A$4:$A$100,0),MATCH(X$1,REPORT!$A$4:$BZ$4,0)),"")</f>
        <v>0</v>
      </c>
      <c r="Y2">
        <f>IFERROR(INDEX(REPORT!$A$4:$BZ$100,MATCH($A2,REPORT!$A$4:$A$100,0),MATCH(Y$1,REPORT!$A$4:$BZ$4,0)),"")</f>
        <v>0</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1.89429012345679E-3</v>
      </c>
      <c r="AF2">
        <f>IFERROR(INDEX(REPORT!$A$4:$BZ$100,MATCH($A2,REPORT!$A$4:$A$100,0),MATCH(AF$1,REPORT!$A$4:$BZ$4,0)),"")</f>
        <v>3.3333333333333335</v>
      </c>
      <c r="AG2">
        <f>IFERROR(INDEX(REPORT!$A$4:$BZ$100,MATCH($A2,REPORT!$A$4:$A$100,0),MATCH(AG$1,REPORT!$A$4:$BZ$4,0)),"")</f>
        <v>0.66666666666666663</v>
      </c>
      <c r="AH2">
        <f>IFERROR(INDEX(REPORT!$A$4:$BZ$100,MATCH($A2,REPORT!$A$4:$A$100,0),MATCH(AH$1,REPORT!$A$4:$BZ$4,0)),"")</f>
        <v>0.33333333333333331</v>
      </c>
      <c r="AI2">
        <f>IFERROR(INDEX(REPORT!$A$4:$BZ$100,MATCH($A2,REPORT!$A$4:$A$100,0),MATCH(AI$1,REPORT!$A$4:$BZ$4,0)),"")</f>
        <v>0.66666666666666663</v>
      </c>
      <c r="AJ2">
        <f>IFERROR(INDEX(REPORT!$A$4:$BZ$100,MATCH($A2,REPORT!$A$4:$A$100,0),MATCH(AJ$1,REPORT!$A$4:$BZ$4,0)),"")</f>
        <v>0.66666666666666663</v>
      </c>
      <c r="AK2">
        <f>IFERROR(INDEX(REPORT!$A$4:$BZ$100,MATCH($A2,REPORT!$A$4:$A$100,0),MATCH(AK$1,REPORT!$A$4:$BZ$4,0)),"")</f>
        <v>2.6774691358024691E-3</v>
      </c>
    </row>
    <row r="3" spans="1:37" x14ac:dyDescent="0.2">
      <c r="A3" t="str">
        <f>IF(LEN(REPORT!A6)&gt;2,REPORT!A6,"")</f>
        <v>TAFE NSW</v>
      </c>
      <c r="B3">
        <f>IFERROR(INDEX(REPORT!$A$2:$BZ$100,MATCH($A3,REPORT!$A$2:$A$100,0),MATCH(B$1,REPORT!$A$2:$BZ$2,0)),"")</f>
        <v>0.60771626984126981</v>
      </c>
      <c r="C3">
        <f>IFERROR(INDEX(REPORT!$A$2:$BZ$100,MATCH($A3,REPORT!$A$2:$A$100,0),MATCH(C$1,REPORT!$A$2:$BZ$2,0)),"")</f>
        <v>0.55972222222222223</v>
      </c>
      <c r="D3">
        <f>IFERROR(INDEX(REPORT!$A$4:$BZ$100,MATCH($A3,REPORT!$A$4:$A$100,0),MATCH(D$1,REPORT!$A$4:$BZ$4,0)),"")</f>
        <v>0.25</v>
      </c>
      <c r="E3">
        <f>IFERROR(INDEX(REPORT!$A$4:$BZ$100,MATCH($A3,REPORT!$A$4:$A$100,0),MATCH(E$1,REPORT!$A$4:$BZ$4,0)),"")</f>
        <v>0.66666666666666663</v>
      </c>
      <c r="F3">
        <f>IFERROR(INDEX(REPORT!$A$4:$BZ$100,MATCH($A3,REPORT!$A$4:$A$100,0),MATCH(F$1,REPORT!$A$4:$BZ$4,0)),"")</f>
        <v>0</v>
      </c>
      <c r="G3">
        <f>IFERROR(INDEX(REPORT!$A$4:$BZ$100,MATCH($A3,REPORT!$A$4:$A$100,0),MATCH(G$1,REPORT!$A$4:$BZ$4,0)),"")</f>
        <v>0.33333333333333331</v>
      </c>
      <c r="H3">
        <f>IFERROR(INDEX(REPORT!$A$4:$BZ$100,MATCH($A3,REPORT!$A$4:$A$100,0),MATCH(H$1,REPORT!$A$4:$BZ$4,0)),"")</f>
        <v>0</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0.44444444444444442</v>
      </c>
      <c r="S3">
        <f>IFERROR(INDEX(REPORT!$A$4:$BZ$100,MATCH($A3,REPORT!$A$4:$A$100,0),MATCH(S$1,REPORT!$A$4:$BZ$4,0)),"")</f>
        <v>0.33333333333333331</v>
      </c>
      <c r="T3">
        <f>IFERROR(INDEX(REPORT!$A$4:$BZ$100,MATCH($A3,REPORT!$A$4:$A$100,0),MATCH(T$1,REPORT!$A$4:$BZ$4,0)),"")</f>
        <v>0</v>
      </c>
      <c r="U3">
        <f>IFERROR(INDEX(REPORT!$A$4:$BZ$100,MATCH($A3,REPORT!$A$4:$A$100,0),MATCH(U$1,REPORT!$A$4:$BZ$4,0)),"")</f>
        <v>1</v>
      </c>
      <c r="V3">
        <f>IFERROR(INDEX(REPORT!$A$4:$BZ$100,MATCH($A3,REPORT!$A$4:$A$100,0),MATCH(V$1,REPORT!$A$4:$BZ$4,0)),"")</f>
        <v>0.83333333333333326</v>
      </c>
      <c r="W3">
        <f>IFERROR(INDEX(REPORT!$A$4:$BZ$100,MATCH($A3,REPORT!$A$4:$A$100,0),MATCH(W$1,REPORT!$A$4:$BZ$4,0)),"")</f>
        <v>0.66666666666666663</v>
      </c>
      <c r="X3">
        <f>IFERROR(INDEX(REPORT!$A$4:$BZ$100,MATCH($A3,REPORT!$A$4:$A$100,0),MATCH(X$1,REPORT!$A$4:$BZ$4,0)),"")</f>
        <v>1</v>
      </c>
      <c r="Y3">
        <f>IFERROR(INDEX(REPORT!$A$4:$BZ$100,MATCH($A3,REPORT!$A$4:$A$100,0),MATCH(Y$1,REPORT!$A$4:$BZ$4,0)),"")</f>
        <v>1</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4.3827160493827141E-3</v>
      </c>
      <c r="AF3">
        <f>IFERROR(INDEX(REPORT!$A$4:$BZ$100,MATCH($A3,REPORT!$A$4:$A$100,0),MATCH(AF$1,REPORT!$A$4:$BZ$4,0)),"")</f>
        <v>5.333333333333333</v>
      </c>
      <c r="AG3">
        <f>IFERROR(INDEX(REPORT!$A$4:$BZ$100,MATCH($A3,REPORT!$A$4:$A$100,0),MATCH(AG$1,REPORT!$A$4:$BZ$4,0)),"")</f>
        <v>1</v>
      </c>
      <c r="AH3">
        <f>IFERROR(INDEX(REPORT!$A$4:$BZ$100,MATCH($A3,REPORT!$A$4:$A$100,0),MATCH(AH$1,REPORT!$A$4:$BZ$4,0)),"")</f>
        <v>0.33333333333333331</v>
      </c>
      <c r="AI3">
        <f>IFERROR(INDEX(REPORT!$A$4:$BZ$100,MATCH($A3,REPORT!$A$4:$A$100,0),MATCH(AI$1,REPORT!$A$4:$BZ$4,0)),"")</f>
        <v>1</v>
      </c>
      <c r="AJ3">
        <f>IFERROR(INDEX(REPORT!$A$4:$BZ$100,MATCH($A3,REPORT!$A$4:$A$100,0),MATCH(AJ$1,REPORT!$A$4:$BZ$4,0)),"")</f>
        <v>0.33333333333333331</v>
      </c>
      <c r="AK3">
        <f>IFERROR(INDEX(REPORT!$A$4:$BZ$100,MATCH($A3,REPORT!$A$4:$A$100,0),MATCH(AK$1,REPORT!$A$4:$BZ$4,0)),"")</f>
        <v>7.0486111111111088E-3</v>
      </c>
    </row>
    <row r="4" spans="1:37" x14ac:dyDescent="0.2">
      <c r="A4" t="str">
        <f>IF(LEN(REPORT!A7)&gt;2,REPORT!A7,"")</f>
        <v>TAFE QLD</v>
      </c>
      <c r="B4">
        <f>IFERROR(INDEX(REPORT!$A$2:$BZ$100,MATCH($A4,REPORT!$A$2:$A$100,0),MATCH(B$1,REPORT!$A$2:$BZ$2,0)),"")</f>
        <v>0.58224999999999993</v>
      </c>
      <c r="C4">
        <f>IFERROR(INDEX(REPORT!$A$2:$BZ$100,MATCH($A4,REPORT!$A$2:$A$100,0),MATCH(C$1,REPORT!$A$2:$BZ$2,0)),"")</f>
        <v>0.51249999999999996</v>
      </c>
      <c r="D4">
        <f>IFERROR(INDEX(REPORT!$A$4:$BZ$100,MATCH($A4,REPORT!$A$4:$A$100,0),MATCH(D$1,REPORT!$A$4:$BZ$4,0)),"")</f>
        <v>0</v>
      </c>
      <c r="E4">
        <f>IFERROR(INDEX(REPORT!$A$4:$BZ$100,MATCH($A4,REPORT!$A$4:$A$100,0),MATCH(E$1,REPORT!$A$4:$BZ$4,0)),"")</f>
        <v>0</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0.5</v>
      </c>
      <c r="J4">
        <f>IFERROR(INDEX(REPORT!$A$4:$BZ$100,MATCH($A4,REPORT!$A$4:$A$100,0),MATCH(J$1,REPORT!$A$4:$BZ$4,0)),"")</f>
        <v>0</v>
      </c>
      <c r="K4">
        <f>IFERROR(INDEX(REPORT!$A$4:$BZ$100,MATCH($A4,REPORT!$A$4:$A$100,0),MATCH(K$1,REPORT!$A$4:$BZ$4,0)),"")</f>
        <v>1</v>
      </c>
      <c r="L4">
        <f>IFERROR(INDEX(REPORT!$A$4:$BZ$100,MATCH($A4,REPORT!$A$4:$A$100,0),MATCH(L$1,REPORT!$A$4:$BZ$4,0)),"")</f>
        <v>0.5</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0.16666666666666666</v>
      </c>
      <c r="S4">
        <f>IFERROR(INDEX(REPORT!$A$4:$BZ$100,MATCH($A4,REPORT!$A$4:$A$100,0),MATCH(S$1,REPORT!$A$4:$BZ$4,0)),"")</f>
        <v>0.5</v>
      </c>
      <c r="T4">
        <f>IFERROR(INDEX(REPORT!$A$4:$BZ$100,MATCH($A4,REPORT!$A$4:$A$100,0),MATCH(T$1,REPORT!$A$4:$BZ$4,0)),"")</f>
        <v>0</v>
      </c>
      <c r="U4">
        <f>IFERROR(INDEX(REPORT!$A$4:$BZ$100,MATCH($A4,REPORT!$A$4:$A$100,0),MATCH(U$1,REPORT!$A$4:$BZ$4,0)),"")</f>
        <v>0</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2.2627314814814849E-3</v>
      </c>
      <c r="AF4">
        <f>IFERROR(INDEX(REPORT!$A$4:$BZ$100,MATCH($A4,REPORT!$A$4:$A$100,0),MATCH(AF$1,REPORT!$A$4:$BZ$4,0)),"")</f>
        <v>5</v>
      </c>
      <c r="AG4">
        <f>IFERROR(INDEX(REPORT!$A$4:$BZ$100,MATCH($A4,REPORT!$A$4:$A$100,0),MATCH(AG$1,REPORT!$A$4:$BZ$4,0)),"")</f>
        <v>1</v>
      </c>
      <c r="AH4">
        <f>IFERROR(INDEX(REPORT!$A$4:$BZ$100,MATCH($A4,REPORT!$A$4:$A$100,0),MATCH(AH$1,REPORT!$A$4:$BZ$4,0)),"")</f>
        <v>0</v>
      </c>
      <c r="AI4">
        <f>IFERROR(INDEX(REPORT!$A$4:$BZ$100,MATCH($A4,REPORT!$A$4:$A$100,0),MATCH(AI$1,REPORT!$A$4:$BZ$4,0)),"")</f>
        <v>1</v>
      </c>
      <c r="AJ4">
        <f>IFERROR(INDEX(REPORT!$A$4:$BZ$100,MATCH($A4,REPORT!$A$4:$A$100,0),MATCH(AJ$1,REPORT!$A$4:$BZ$4,0)),"")</f>
        <v>1</v>
      </c>
      <c r="AK4">
        <f>IFERROR(INDEX(REPORT!$A$4:$BZ$100,MATCH($A4,REPORT!$A$4:$A$100,0),MATCH(AK$1,REPORT!$A$4:$BZ$4,0)),"")</f>
        <v>2.6793981481481517E-3</v>
      </c>
    </row>
    <row r="5" spans="1:37" x14ac:dyDescent="0.2">
      <c r="A5" t="str">
        <f>IF(LEN(REPORT!A8)&gt;2,REPORT!A8,"")</f>
        <v>TAFE SA</v>
      </c>
      <c r="B5">
        <f>IFERROR(INDEX(REPORT!$A$2:$BZ$100,MATCH($A5,REPORT!$A$2:$A$100,0),MATCH(B$1,REPORT!$A$2:$BZ$2,0)),"")</f>
        <v>0.63062499999999999</v>
      </c>
      <c r="C5">
        <f>IFERROR(INDEX(REPORT!$A$2:$BZ$100,MATCH($A5,REPORT!$A$2:$A$100,0),MATCH(C$1,REPORT!$A$2:$BZ$2,0)),"")</f>
        <v>0.55000000000000004</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0.5</v>
      </c>
      <c r="J5">
        <f>IFERROR(INDEX(REPORT!$A$4:$BZ$100,MATCH($A5,REPORT!$A$4:$A$100,0),MATCH(J$1,REPORT!$A$4:$BZ$4,0)),"")</f>
        <v>0</v>
      </c>
      <c r="K5">
        <f>IFERROR(INDEX(REPORT!$A$4:$BZ$100,MATCH($A5,REPORT!$A$4:$A$100,0),MATCH(K$1,REPORT!$A$4:$BZ$4,0)),"")</f>
        <v>1</v>
      </c>
      <c r="L5">
        <f>IFERROR(INDEX(REPORT!$A$4:$BZ$100,MATCH($A5,REPORT!$A$4:$A$100,0),MATCH(L$1,REPORT!$A$4:$BZ$4,0)),"")</f>
        <v>0.5</v>
      </c>
      <c r="M5">
        <f>IFERROR(INDEX(REPORT!$A$4:$BZ$100,MATCH($A5,REPORT!$A$4:$A$100,0),MATCH(M$1,REPORT!$A$4:$BZ$4,0)),"")</f>
        <v>0.5</v>
      </c>
      <c r="N5">
        <f>IFERROR(INDEX(REPORT!$A$4:$BZ$100,MATCH($A5,REPORT!$A$4:$A$100,0),MATCH(N$1,REPORT!$A$4:$BZ$4,0)),"")</f>
        <v>0</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0.66666666666666663</v>
      </c>
      <c r="S5">
        <f>IFERROR(INDEX(REPORT!$A$4:$BZ$100,MATCH($A5,REPORT!$A$4:$A$100,0),MATCH(S$1,REPORT!$A$4:$BZ$4,0)),"")</f>
        <v>0.5</v>
      </c>
      <c r="T5">
        <f>IFERROR(INDEX(REPORT!$A$4:$BZ$100,MATCH($A5,REPORT!$A$4:$A$100,0),MATCH(T$1,REPORT!$A$4:$BZ$4,0)),"")</f>
        <v>0.5</v>
      </c>
      <c r="U5">
        <f>IFERROR(INDEX(REPORT!$A$4:$BZ$100,MATCH($A5,REPORT!$A$4:$A$100,0),MATCH(U$1,REPORT!$A$4:$BZ$4,0)),"")</f>
        <v>1</v>
      </c>
      <c r="V5">
        <f>IFERROR(INDEX(REPORT!$A$4:$BZ$100,MATCH($A5,REPORT!$A$4:$A$100,0),MATCH(V$1,REPORT!$A$4:$BZ$4,0)),"")</f>
        <v>0.875</v>
      </c>
      <c r="W5">
        <f>IFERROR(INDEX(REPORT!$A$4:$BZ$100,MATCH($A5,REPORT!$A$4:$A$100,0),MATCH(W$1,REPORT!$A$4:$BZ$4,0)),"")</f>
        <v>1</v>
      </c>
      <c r="X5">
        <f>IFERROR(INDEX(REPORT!$A$4:$BZ$100,MATCH($A5,REPORT!$A$4:$A$100,0),MATCH(X$1,REPORT!$A$4:$BZ$4,0)),"")</f>
        <v>0.5</v>
      </c>
      <c r="Y5">
        <f>IFERROR(INDEX(REPORT!$A$4:$BZ$100,MATCH($A5,REPORT!$A$4:$A$100,0),MATCH(Y$1,REPORT!$A$4:$BZ$4,0)),"")</f>
        <v>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1.93287037037037E-3</v>
      </c>
      <c r="AF5">
        <f>IFERROR(INDEX(REPORT!$A$4:$BZ$100,MATCH($A5,REPORT!$A$4:$A$100,0),MATCH(AF$1,REPORT!$A$4:$BZ$4,0)),"")</f>
        <v>5</v>
      </c>
      <c r="AG5">
        <f>IFERROR(INDEX(REPORT!$A$4:$BZ$100,MATCH($A5,REPORT!$A$4:$A$100,0),MATCH(AG$1,REPORT!$A$4:$BZ$4,0)),"")</f>
        <v>0</v>
      </c>
      <c r="AH5">
        <f>IFERROR(INDEX(REPORT!$A$4:$BZ$100,MATCH($A5,REPORT!$A$4:$A$100,0),MATCH(AH$1,REPORT!$A$4:$BZ$4,0)),"")</f>
        <v>0</v>
      </c>
      <c r="AI5">
        <f>IFERROR(INDEX(REPORT!$A$4:$BZ$100,MATCH($A5,REPORT!$A$4:$A$100,0),MATCH(AI$1,REPORT!$A$4:$BZ$4,0)),"")</f>
        <v>0</v>
      </c>
      <c r="AJ5">
        <f>IFERROR(INDEX(REPORT!$A$4:$BZ$100,MATCH($A5,REPORT!$A$4:$A$100,0),MATCH(AJ$1,REPORT!$A$4:$BZ$4,0)),"")</f>
        <v>0</v>
      </c>
      <c r="AK5">
        <f>IFERROR(INDEX(REPORT!$A$4:$BZ$100,MATCH($A5,REPORT!$A$4:$A$100,0),MATCH(AK$1,REPORT!$A$4:$BZ$4,0)),"")</f>
        <v>2.4710648148148144E-3</v>
      </c>
    </row>
    <row r="6" spans="1:37" x14ac:dyDescent="0.2">
      <c r="A6" t="str">
        <f>IF(LEN(REPORT!A9)&gt;2,REPORT!A9,"")</f>
        <v>TAFE WA</v>
      </c>
      <c r="B6">
        <f>IFERROR(INDEX(REPORT!$A$2:$BZ$100,MATCH($A6,REPORT!$A$2:$A$100,0),MATCH(B$1,REPORT!$A$2:$BZ$2,0)),"")</f>
        <v>0.5284375</v>
      </c>
      <c r="C6">
        <f>IFERROR(INDEX(REPORT!$A$2:$BZ$100,MATCH($A6,REPORT!$A$2:$A$100,0),MATCH(C$1,REPORT!$A$2:$BZ$2,0)),"")</f>
        <v>0.51249999999999996</v>
      </c>
      <c r="D6">
        <f>IFERROR(INDEX(REPORT!$A$4:$BZ$100,MATCH($A6,REPORT!$A$4:$A$100,0),MATCH(D$1,REPORT!$A$4:$BZ$4,0)),"")</f>
        <v>0</v>
      </c>
      <c r="E6">
        <f>IFERROR(INDEX(REPORT!$A$4:$BZ$100,MATCH($A6,REPORT!$A$4:$A$100,0),MATCH(E$1,REPORT!$A$4:$BZ$4,0)),"")</f>
        <v>0</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0.5</v>
      </c>
      <c r="J6">
        <f>IFERROR(INDEX(REPORT!$A$4:$BZ$100,MATCH($A6,REPORT!$A$4:$A$100,0),MATCH(J$1,REPORT!$A$4:$BZ$4,0)),"")</f>
        <v>0</v>
      </c>
      <c r="K6">
        <f>IFERROR(INDEX(REPORT!$A$4:$BZ$100,MATCH($A6,REPORT!$A$4:$A$100,0),MATCH(K$1,REPORT!$A$4:$BZ$4,0)),"")</f>
        <v>1</v>
      </c>
      <c r="L6">
        <f>IFERROR(INDEX(REPORT!$A$4:$BZ$100,MATCH($A6,REPORT!$A$4:$A$100,0),MATCH(L$1,REPORT!$A$4:$BZ$4,0)),"")</f>
        <v>0.5</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0.33333333333333331</v>
      </c>
      <c r="S6">
        <f>IFERROR(INDEX(REPORT!$A$4:$BZ$100,MATCH($A6,REPORT!$A$4:$A$100,0),MATCH(S$1,REPORT!$A$4:$BZ$4,0)),"")</f>
        <v>0</v>
      </c>
      <c r="T6">
        <f>IFERROR(INDEX(REPORT!$A$4:$BZ$100,MATCH($A6,REPORT!$A$4:$A$100,0),MATCH(T$1,REPORT!$A$4:$BZ$4,0)),"")</f>
        <v>0</v>
      </c>
      <c r="U6">
        <f>IFERROR(INDEX(REPORT!$A$4:$BZ$100,MATCH($A6,REPORT!$A$4:$A$100,0),MATCH(U$1,REPORT!$A$4:$BZ$4,0)),"")</f>
        <v>1</v>
      </c>
      <c r="V6">
        <f>IFERROR(INDEX(REPORT!$A$4:$BZ$100,MATCH($A6,REPORT!$A$4:$A$100,0),MATCH(V$1,REPORT!$A$4:$BZ$4,0)),"")</f>
        <v>0.875</v>
      </c>
      <c r="W6">
        <f>IFERROR(INDEX(REPORT!$A$4:$BZ$100,MATCH($A6,REPORT!$A$4:$A$100,0),MATCH(W$1,REPORT!$A$4:$BZ$4,0)),"")</f>
        <v>1</v>
      </c>
      <c r="X6">
        <f>IFERROR(INDEX(REPORT!$A$4:$BZ$100,MATCH($A6,REPORT!$A$4:$A$100,0),MATCH(X$1,REPORT!$A$4:$BZ$4,0)),"")</f>
        <v>1</v>
      </c>
      <c r="Y6">
        <f>IFERROR(INDEX(REPORT!$A$4:$BZ$100,MATCH($A6,REPORT!$A$4:$A$100,0),MATCH(Y$1,REPORT!$A$4:$BZ$4,0)),"")</f>
        <v>0.5</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4.3344907407407403E-3</v>
      </c>
      <c r="AF6">
        <f>IFERROR(INDEX(REPORT!$A$4:$BZ$100,MATCH($A6,REPORT!$A$4:$A$100,0),MATCH(AF$1,REPORT!$A$4:$BZ$4,0)),"")</f>
        <v>5</v>
      </c>
      <c r="AG6">
        <f>IFERROR(INDEX(REPORT!$A$4:$BZ$100,MATCH($A6,REPORT!$A$4:$A$100,0),MATCH(AG$1,REPORT!$A$4:$BZ$4,0)),"")</f>
        <v>1</v>
      </c>
      <c r="AH6">
        <f>IFERROR(INDEX(REPORT!$A$4:$BZ$100,MATCH($A6,REPORT!$A$4:$A$100,0),MATCH(AH$1,REPORT!$A$4:$BZ$4,0)),"")</f>
        <v>0.5</v>
      </c>
      <c r="AI6">
        <f>IFERROR(INDEX(REPORT!$A$4:$BZ$100,MATCH($A6,REPORT!$A$4:$A$100,0),MATCH(AI$1,REPORT!$A$4:$BZ$4,0)),"")</f>
        <v>1</v>
      </c>
      <c r="AJ6">
        <f>IFERROR(INDEX(REPORT!$A$4:$BZ$100,MATCH($A6,REPORT!$A$4:$A$100,0),MATCH(AJ$1,REPORT!$A$4:$BZ$4,0)),"")</f>
        <v>1</v>
      </c>
      <c r="AK6">
        <f>IFERROR(INDEX(REPORT!$A$4:$BZ$100,MATCH($A6,REPORT!$A$4:$A$100,0),MATCH(AK$1,REPORT!$A$4:$BZ$4,0)),"")</f>
        <v>6.3657407407407404E-3</v>
      </c>
    </row>
    <row r="7" spans="1:37" x14ac:dyDescent="0.2">
      <c r="A7" t="str">
        <f>IF(LEN(REPORT!A10)&gt;2,REPORT!A10,"")</f>
        <v>tasTAFE</v>
      </c>
      <c r="B7">
        <f>IFERROR(INDEX(REPORT!$A$2:$BZ$100,MATCH($A7,REPORT!$A$2:$A$100,0),MATCH(B$1,REPORT!$A$2:$BZ$2,0)),"")</f>
        <v>0.55885416666666665</v>
      </c>
      <c r="C7">
        <f>IFERROR(INDEX(REPORT!$A$2:$BZ$100,MATCH($A7,REPORT!$A$2:$A$100,0),MATCH(C$1,REPORT!$A$2:$BZ$2,0)),"")</f>
        <v>0.41666666666666674</v>
      </c>
      <c r="D7">
        <f>IFERROR(INDEX(REPORT!$A$4:$BZ$100,MATCH($A7,REPORT!$A$4:$A$100,0),MATCH(D$1,REPORT!$A$4:$BZ$4,0)),"")</f>
        <v>0.25</v>
      </c>
      <c r="E7">
        <f>IFERROR(INDEX(REPORT!$A$4:$BZ$100,MATCH($A7,REPORT!$A$4:$A$100,0),MATCH(E$1,REPORT!$A$4:$BZ$4,0)),"")</f>
        <v>1</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0.5</v>
      </c>
      <c r="N7">
        <f>IFERROR(INDEX(REPORT!$A$4:$BZ$100,MATCH($A7,REPORT!$A$4:$A$100,0),MATCH(N$1,REPORT!$A$4:$BZ$4,0)),"")</f>
        <v>0</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0.16666666666666666</v>
      </c>
      <c r="S7">
        <f>IFERROR(INDEX(REPORT!$A$4:$BZ$100,MATCH($A7,REPORT!$A$4:$A$100,0),MATCH(S$1,REPORT!$A$4:$BZ$4,0)),"")</f>
        <v>0</v>
      </c>
      <c r="T7">
        <f>IFERROR(INDEX(REPORT!$A$4:$BZ$100,MATCH($A7,REPORT!$A$4:$A$100,0),MATCH(T$1,REPORT!$A$4:$BZ$4,0)),"")</f>
        <v>0</v>
      </c>
      <c r="U7">
        <f>IFERROR(INDEX(REPORT!$A$4:$BZ$100,MATCH($A7,REPORT!$A$4:$A$100,0),MATCH(U$1,REPORT!$A$4:$BZ$4,0)),"")</f>
        <v>0.5</v>
      </c>
      <c r="V7">
        <f>IFERROR(INDEX(REPORT!$A$4:$BZ$100,MATCH($A7,REPORT!$A$4:$A$100,0),MATCH(V$1,REPORT!$A$4:$BZ$4,0)),"")</f>
        <v>0.75</v>
      </c>
      <c r="W7">
        <f>IFERROR(INDEX(REPORT!$A$4:$BZ$100,MATCH($A7,REPORT!$A$4:$A$100,0),MATCH(W$1,REPORT!$A$4:$BZ$4,0)),"")</f>
        <v>1</v>
      </c>
      <c r="X7">
        <f>IFERROR(INDEX(REPORT!$A$4:$BZ$100,MATCH($A7,REPORT!$A$4:$A$100,0),MATCH(X$1,REPORT!$A$4:$BZ$4,0)),"")</f>
        <v>1</v>
      </c>
      <c r="Y7">
        <f>IFERROR(INDEX(REPORT!$A$4:$BZ$100,MATCH($A7,REPORT!$A$4:$A$100,0),MATCH(Y$1,REPORT!$A$4:$BZ$4,0)),"")</f>
        <v>0</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3.3333333333333348E-3</v>
      </c>
      <c r="AF7">
        <f>IFERROR(INDEX(REPORT!$A$4:$BZ$100,MATCH($A7,REPORT!$A$4:$A$100,0),MATCH(AF$1,REPORT!$A$4:$BZ$4,0)),"")</f>
        <v>3.5</v>
      </c>
      <c r="AG7">
        <f>IFERROR(INDEX(REPORT!$A$4:$BZ$100,MATCH($A7,REPORT!$A$4:$A$100,0),MATCH(AG$1,REPORT!$A$4:$BZ$4,0)),"")</f>
        <v>0.5</v>
      </c>
      <c r="AH7">
        <f>IFERROR(INDEX(REPORT!$A$4:$BZ$100,MATCH($A7,REPORT!$A$4:$A$100,0),MATCH(AH$1,REPORT!$A$4:$BZ$4,0)),"")</f>
        <v>0.5</v>
      </c>
      <c r="AI7">
        <f>IFERROR(INDEX(REPORT!$A$4:$BZ$100,MATCH($A7,REPORT!$A$4:$A$100,0),MATCH(AI$1,REPORT!$A$4:$BZ$4,0)),"")</f>
        <v>0.5</v>
      </c>
      <c r="AJ7">
        <f>IFERROR(INDEX(REPORT!$A$4:$BZ$100,MATCH($A7,REPORT!$A$4:$A$100,0),MATCH(AJ$1,REPORT!$A$4:$BZ$4,0)),"")</f>
        <v>0.5</v>
      </c>
      <c r="AK7">
        <f>IFERROR(INDEX(REPORT!$A$4:$BZ$100,MATCH($A7,REPORT!$A$4:$A$100,0),MATCH(AK$1,REPORT!$A$4:$BZ$4,0)),"")</f>
        <v>3.8599537037037053E-3</v>
      </c>
    </row>
    <row r="8" spans="1:37" x14ac:dyDescent="0.2">
      <c r="A8" t="str">
        <f>IF(LEN(REPORT!A11)&gt;2,REPORT!A11,"")</f>
        <v>EDUCATION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EDUCATION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EDUCATION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EDUCATION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EDUCATION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EDUCATION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EDUCATION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EDUCATION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EDUCATION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EDUCATION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EDUCATION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EDUCATION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EDUCATION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EDUCATION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EDUCATION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EDUCATION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EDUCATION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EDUCATION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EDUCATION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EDUCATION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EDUCATION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EDUCATION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EDUCATION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EDUCATION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0.5715499338624338</v>
      </c>
      <c r="C32">
        <f>IFERROR(INDEX(REPORT!$A$2:$BZ$100,MATCH($A32,REPORT!$A$2:$A$100,0),MATCH(C$1,REPORT!$A$2:$BZ$2,0)),"")</f>
        <v>0.49050925925925926</v>
      </c>
      <c r="D32">
        <f>IFERROR(INDEX(REPORT!$A$4:$BZ$100,MATCH($A32,REPORT!$A$4:$A$100,0),MATCH(D$1,REPORT!$A$4:$BZ$4,0)),"")</f>
        <v>0.16666666666666666</v>
      </c>
      <c r="E32">
        <f>IFERROR(INDEX(REPORT!$A$4:$BZ$100,MATCH($A32,REPORT!$A$4:$A$100,0),MATCH(E$1,REPORT!$A$4:$BZ$4,0)),"")</f>
        <v>0.61111111111111105</v>
      </c>
      <c r="F32">
        <f>IFERROR(INDEX(REPORT!$A$4:$BZ$100,MATCH($A32,REPORT!$A$4:$A$100,0),MATCH(F$1,REPORT!$A$4:$BZ$4,0)),"")</f>
        <v>0</v>
      </c>
      <c r="G32">
        <f>IFERROR(INDEX(REPORT!$A$4:$BZ$100,MATCH($A32,REPORT!$A$4:$A$100,0),MATCH(G$1,REPORT!$A$4:$BZ$4,0)),"")</f>
        <v>5.5555555555555552E-2</v>
      </c>
      <c r="H32">
        <f>IFERROR(INDEX(REPORT!$A$4:$BZ$100,MATCH($A32,REPORT!$A$4:$A$100,0),MATCH(H$1,REPORT!$A$4:$BZ$4,0)),"")</f>
        <v>0</v>
      </c>
      <c r="I32">
        <f>IFERROR(INDEX(REPORT!$A$4:$BZ$100,MATCH($A32,REPORT!$A$4:$A$100,0),MATCH(I$1,REPORT!$A$4:$BZ$4,0)),"")</f>
        <v>0.43518518518518517</v>
      </c>
      <c r="J32">
        <f>IFERROR(INDEX(REPORT!$A$4:$BZ$100,MATCH($A32,REPORT!$A$4:$A$100,0),MATCH(J$1,REPORT!$A$4:$BZ$4,0)),"")</f>
        <v>0</v>
      </c>
      <c r="K32">
        <f>IFERROR(INDEX(REPORT!$A$4:$BZ$100,MATCH($A32,REPORT!$A$4:$A$100,0),MATCH(K$1,REPORT!$A$4:$BZ$4,0)),"")</f>
        <v>1</v>
      </c>
      <c r="L32">
        <f>IFERROR(INDEX(REPORT!$A$4:$BZ$100,MATCH($A32,REPORT!$A$4:$A$100,0),MATCH(L$1,REPORT!$A$4:$BZ$4,0)),"")</f>
        <v>0.30555555555555552</v>
      </c>
      <c r="M32">
        <f>IFERROR(INDEX(REPORT!$A$4:$BZ$100,MATCH($A32,REPORT!$A$4:$A$100,0),MATCH(M$1,REPORT!$A$4:$BZ$4,0)),"")</f>
        <v>0.625</v>
      </c>
      <c r="N32">
        <f>IFERROR(INDEX(REPORT!$A$4:$BZ$100,MATCH($A32,REPORT!$A$4:$A$100,0),MATCH(N$1,REPORT!$A$4:$BZ$4,0)),"")</f>
        <v>0.61111111111111105</v>
      </c>
      <c r="O32">
        <f>IFERROR(INDEX(REPORT!$A$4:$BZ$100,MATCH($A32,REPORT!$A$4:$A$100,0),MATCH(O$1,REPORT!$A$4:$BZ$4,0)),"")</f>
        <v>0</v>
      </c>
      <c r="P32">
        <f>IFERROR(INDEX(REPORT!$A$4:$BZ$100,MATCH($A32,REPORT!$A$4:$A$100,0),MATCH(P$1,REPORT!$A$4:$BZ$4,0)),"")</f>
        <v>0.88888888888888884</v>
      </c>
      <c r="Q32">
        <f>IFERROR(INDEX(REPORT!$A$4:$BZ$100,MATCH($A32,REPORT!$A$4:$A$100,0),MATCH(Q$1,REPORT!$A$4:$BZ$4,0)),"")</f>
        <v>1</v>
      </c>
      <c r="R32">
        <f>IFERROR(INDEX(REPORT!$A$4:$BZ$100,MATCH($A32,REPORT!$A$4:$A$100,0),MATCH(R$1,REPORT!$A$4:$BZ$4,0)),"")</f>
        <v>0.38888888888888884</v>
      </c>
      <c r="S32">
        <f>IFERROR(INDEX(REPORT!$A$4:$BZ$100,MATCH($A32,REPORT!$A$4:$A$100,0),MATCH(S$1,REPORT!$A$4:$BZ$4,0)),"")</f>
        <v>0.33333333333333331</v>
      </c>
      <c r="T32">
        <f>IFERROR(INDEX(REPORT!$A$4:$BZ$100,MATCH($A32,REPORT!$A$4:$A$100,0),MATCH(T$1,REPORT!$A$4:$BZ$4,0)),"")</f>
        <v>8.3333333333333329E-2</v>
      </c>
      <c r="U32">
        <f>IFERROR(INDEX(REPORT!$A$4:$BZ$100,MATCH($A32,REPORT!$A$4:$A$100,0),MATCH(U$1,REPORT!$A$4:$BZ$4,0)),"")</f>
        <v>0.75</v>
      </c>
      <c r="V32">
        <f>IFERROR(INDEX(REPORT!$A$4:$BZ$100,MATCH($A32,REPORT!$A$4:$A$100,0),MATCH(V$1,REPORT!$A$4:$BZ$4,0)),"")</f>
        <v>0.77777777777777768</v>
      </c>
      <c r="W32">
        <f>IFERROR(INDEX(REPORT!$A$4:$BZ$100,MATCH($A32,REPORT!$A$4:$A$100,0),MATCH(W$1,REPORT!$A$4:$BZ$4,0)),"")</f>
        <v>0.83333333333333337</v>
      </c>
      <c r="X32">
        <f>IFERROR(INDEX(REPORT!$A$4:$BZ$100,MATCH($A32,REPORT!$A$4:$A$100,0),MATCH(X$1,REPORT!$A$4:$BZ$4,0)),"")</f>
        <v>0.75</v>
      </c>
      <c r="Y32">
        <f>IFERROR(INDEX(REPORT!$A$4:$BZ$100,MATCH($A32,REPORT!$A$4:$A$100,0),MATCH(Y$1,REPORT!$A$4:$BZ$4,0)),"")</f>
        <v>0.58333333333333337</v>
      </c>
      <c r="Z32">
        <f>IFERROR(INDEX(REPORT!$A$4:$BZ$100,MATCH($A32,REPORT!$A$4:$A$100,0),MATCH(Z$1,REPORT!$A$4:$BZ$4,0)),"")</f>
        <v>0.94444444444444431</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3.0234053497942386E-3</v>
      </c>
      <c r="AF32">
        <f>IFERROR(INDEX(REPORT!$A$4:$BZ$100,MATCH($A32,REPORT!$A$4:$A$100,0),MATCH(AF$1,REPORT!$A$4:$BZ$4,0)),"")</f>
        <v>4.5277777777777777</v>
      </c>
      <c r="AG32">
        <f>IFERROR(INDEX(REPORT!$A$4:$BZ$100,MATCH($A32,REPORT!$A$4:$A$100,0),MATCH(AG$1,REPORT!$A$4:$BZ$4,0)),"")</f>
        <v>0.69444444444444431</v>
      </c>
      <c r="AH32">
        <f>IFERROR(INDEX(REPORT!$A$4:$BZ$100,MATCH($A32,REPORT!$A$4:$A$100,0),MATCH(AH$1,REPORT!$A$4:$BZ$4,0)),"")</f>
        <v>0.27777777777777773</v>
      </c>
      <c r="AI32">
        <f>IFERROR(INDEX(REPORT!$A$4:$BZ$100,MATCH($A32,REPORT!$A$4:$A$100,0),MATCH(AI$1,REPORT!$A$4:$BZ$4,0)),"")</f>
        <v>0.69444444444444431</v>
      </c>
      <c r="AJ32">
        <f>IFERROR(INDEX(REPORT!$A$4:$BZ$100,MATCH($A32,REPORT!$A$4:$A$100,0),MATCH(AJ$1,REPORT!$A$4:$BZ$4,0)),"")</f>
        <v>0.58333333333333337</v>
      </c>
      <c r="AK32">
        <f>IFERROR(INDEX(REPORT!$A$4:$BZ$100,MATCH($A32,REPORT!$A$4:$A$100,0),MATCH(AK$1,REPORT!$A$4:$BZ$4,0)),"")</f>
        <v>4.1837062757201643E-3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A8" sqref="A8"/>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EDUCATION</v>
      </c>
      <c r="B2" s="110" t="s">
        <v>44</v>
      </c>
      <c r="C2" s="111">
        <f>SUM(D2:L2)</f>
        <v>18</v>
      </c>
      <c r="D2" s="112">
        <f>COUNTA(HOLMESGLEN!$D2:$F2)</f>
        <v>3</v>
      </c>
      <c r="E2" s="112">
        <f>COUNTA('TAFE NSW'!D2:F2)</f>
        <v>3</v>
      </c>
      <c r="F2" s="112">
        <f>COUNTA('TAFE QLD'!D2:F2)</f>
        <v>3</v>
      </c>
      <c r="G2" s="112">
        <f>COUNTA('TAFE SA'!D2:F2)</f>
        <v>3</v>
      </c>
      <c r="H2" s="112">
        <f>COUNTA('TAFE WA'!D2:F2)</f>
        <v>3</v>
      </c>
      <c r="I2" s="112">
        <f>COUNTA(TasTAFE!D2:F2)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0.5715499338624338</v>
      </c>
      <c r="C3" s="115"/>
      <c r="D3" s="116">
        <f t="shared" ref="D3:I3" si="0">IF(D51="-","-",D48)</f>
        <v>0.52141666666666664</v>
      </c>
      <c r="E3" s="116">
        <f t="shared" si="0"/>
        <v>0.60771626984126981</v>
      </c>
      <c r="F3" s="116">
        <f t="shared" si="0"/>
        <v>0.58224999999999993</v>
      </c>
      <c r="G3" s="116">
        <f t="shared" si="0"/>
        <v>0.63062499999999999</v>
      </c>
      <c r="H3" s="116">
        <f t="shared" si="0"/>
        <v>0.5284375</v>
      </c>
      <c r="I3" s="116">
        <f t="shared" si="0"/>
        <v>0.55885416666666665</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0.49050925925925926</v>
      </c>
      <c r="C4" s="121" t="s">
        <v>78</v>
      </c>
      <c r="D4" s="122">
        <f>IF(D2=0, "-", IF(HOLMESGLEN!$B$4="-", "-", HOLMESGLEN!$B$4))</f>
        <v>0.39166666666666666</v>
      </c>
      <c r="E4" s="122">
        <f>IF(E2=0, "-", IF('TAFE NSW'!$B$4="-", "-", 'TAFE NSW'!$B$4))</f>
        <v>0.55972222222222223</v>
      </c>
      <c r="F4" s="122">
        <f>IF(F2=0, "-", IF('TAFE QLD'!$B$4="-", "-", 'TAFE QLD'!$B$4))</f>
        <v>0.51249999999999996</v>
      </c>
      <c r="G4" s="122">
        <f>IF(G2=0, "-", IF('TAFE SA'!$B$4="-", "-", 'TAFE SA'!$B$4))</f>
        <v>0.55000000000000004</v>
      </c>
      <c r="H4" s="122">
        <f>IF(H2=0, "-", IF('TAFE WA'!$B$4="-", "-", 'TAFE WA'!$B$4))</f>
        <v>0.51249999999999996</v>
      </c>
      <c r="I4" s="122">
        <f>IF(I2=0, "-", IF(TasTAFE!$B$4="-", "-", TasTAFE!$B$4))</f>
        <v>0.41666666666666674</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0.37986111111111104</v>
      </c>
      <c r="C5" s="126" t="s">
        <v>82</v>
      </c>
      <c r="D5" s="127">
        <f>HOLMESGLEN!$B5</f>
        <v>0.39166666666666666</v>
      </c>
      <c r="E5" s="127">
        <f>'TAFE NSW'!$B5</f>
        <v>0.55972222222222223</v>
      </c>
      <c r="F5" s="127">
        <f>'TAFE QLD'!$B5</f>
        <v>0.34166666666666662</v>
      </c>
      <c r="G5" s="127">
        <f>'TAFE SA'!$B5</f>
        <v>0.3666666666666667</v>
      </c>
      <c r="H5" s="127">
        <f>'TAFE WA'!$B5</f>
        <v>0.34166666666666662</v>
      </c>
      <c r="I5" s="127">
        <f>TasTAFE!$B5</f>
        <v>0.27777777777777785</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0.16666666666666666</v>
      </c>
      <c r="C6" s="131">
        <f>AJ24</f>
        <v>0.2</v>
      </c>
      <c r="D6" s="132">
        <f>IF(D$39=0%,"-",IF(D$2=0,"-",HOLMESGLEN!$B6))</f>
        <v>0.25</v>
      </c>
      <c r="E6" s="132">
        <f>IF(E$39=0%,"-",IF(E$2=0,"-",'TAFE NSW'!$B6))</f>
        <v>0.25</v>
      </c>
      <c r="F6" s="132">
        <f>IF(F$39=0%,"-",IF(F$2=0,"-",'TAFE QLD'!$B6))</f>
        <v>0</v>
      </c>
      <c r="G6" s="132">
        <f>IF(G$39=0%,"-",IF(G$2=0,"-",'TAFE SA'!$B6))</f>
        <v>0.25</v>
      </c>
      <c r="H6" s="132">
        <f>IF(H$39=0%,"-",IF(H$2=0,"-",'TAFE WA'!$B6))</f>
        <v>0</v>
      </c>
      <c r="I6" s="132">
        <f>IF(I$39=0%,"-",IF(I$2=0,"-",TasTAFE!$B6))</f>
        <v>0.25</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0.61111111111111105</v>
      </c>
      <c r="C7" s="135" t="s">
        <v>78</v>
      </c>
      <c r="D7" s="136">
        <f>IF(D$39=0%,"-",IF(D$2=0,"-",HOLMESGLEN!$B7))</f>
        <v>1</v>
      </c>
      <c r="E7" s="136">
        <f>IF(E$39=0%,"-",IF(E$2=0,"-",'TAFE NSW'!$B7))</f>
        <v>0.66666666666666663</v>
      </c>
      <c r="F7" s="136">
        <f>IF(F$39=0%,"-",IF(F$2=0,"-",'TAFE QLD'!$B7))</f>
        <v>0</v>
      </c>
      <c r="G7" s="136">
        <f>IF(G$39=0%,"-",IF(G$2=0,"-",'TAFE SA'!$B7))</f>
        <v>1</v>
      </c>
      <c r="H7" s="136">
        <f>IF(H$39=0%,"-",IF(H$2=0,"-",'TAFE WA'!$B7))</f>
        <v>0</v>
      </c>
      <c r="I7" s="136">
        <f>IF(I$39=0%,"-",IF(I$2=0,"-",TasTAFE!$B7))</f>
        <v>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v>
      </c>
      <c r="C8" s="135" t="s">
        <v>78</v>
      </c>
      <c r="D8" s="138">
        <f>IF(D$39=0%,"-",IF(D$2=0,"-",HOLMESGLEN!$B8))</f>
        <v>0</v>
      </c>
      <c r="E8" s="138">
        <f>IF(E$39=0%,"-",IF(E$2=0,"-",'TAFE NSW'!$B8))</f>
        <v>0</v>
      </c>
      <c r="F8" s="138">
        <f>IF(F$39=0%,"-",IF(F$2=0,"-",'TAFE QLD'!$B8))</f>
        <v>0</v>
      </c>
      <c r="G8" s="138">
        <f>IF(G$39=0%,"-",IF(G$2=0,"-",'TAFE SA'!$B8))</f>
        <v>0</v>
      </c>
      <c r="H8" s="138">
        <f>IF(H$39=0%,"-",IF(H$2=0,"-",'TAFE WA'!$B8))</f>
        <v>0</v>
      </c>
      <c r="I8" s="138">
        <f>IF(I$39=0%,"-",IF(I$2=0,"-",TasTAFE!$B8))</f>
        <v>0</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5.5555555555555552E-2</v>
      </c>
      <c r="C9" s="135" t="s">
        <v>78</v>
      </c>
      <c r="D9" s="136">
        <f>IF(D$39=0%,"-",IF(D$2=0,"-",HOLMESGLEN!$B9))</f>
        <v>0</v>
      </c>
      <c r="E9" s="136">
        <f>IF(E$39=0%,"-",IF(E$2=0,"-",'TAFE NSW'!$B9))</f>
        <v>0.33333333333333331</v>
      </c>
      <c r="F9" s="136">
        <f>IF(F$39=0%,"-",IF(F$2=0,"-",'TAFE QLD'!$B9))</f>
        <v>0</v>
      </c>
      <c r="G9" s="136">
        <f>IF(G$39=0%,"-",IF(G$2=0,"-",'TAFE SA'!$B9))</f>
        <v>0</v>
      </c>
      <c r="H9" s="136">
        <f>IF(H$39=0%,"-",IF(H$2=0,"-",'TAFE WA'!$B9))</f>
        <v>0</v>
      </c>
      <c r="I9" s="136">
        <f>IF(I$39=0%,"-",IF(I$2=0,"-",TasTAFE!$B9))</f>
        <v>0</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v>
      </c>
      <c r="C10" s="135" t="s">
        <v>78</v>
      </c>
      <c r="D10" s="138">
        <f>IF(D$39=0%,"-",IF(D$2=0,"-",HOLMESGLEN!$B10))</f>
        <v>0</v>
      </c>
      <c r="E10" s="138">
        <f>IF(E$39=0%,"-",IF(E$2=0,"-",'TAFE NSW'!$B10))</f>
        <v>0</v>
      </c>
      <c r="F10" s="138">
        <f>IF(F$39=0%,"-",IF(F$2=0,"-",'TAFE QLD'!$B10))</f>
        <v>0</v>
      </c>
      <c r="G10" s="138">
        <f>IF(G$39=0%,"-",IF(G$2=0,"-",'TAFE SA'!$B10))</f>
        <v>0</v>
      </c>
      <c r="H10" s="138">
        <f>IF(H$39=0%,"-",IF(H$2=0,"-",'TAFE WA'!$B10))</f>
        <v>0</v>
      </c>
      <c r="I10" s="138">
        <f>IF(I$39=0%,"-",IF(I$2=0,"-",TasTAFE!$B10))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0.43518518518518517</v>
      </c>
      <c r="C12" s="131">
        <f>AJ25</f>
        <v>0.2</v>
      </c>
      <c r="D12" s="145">
        <f>IF(D$39=0%,"-",IF(D$2=0,"-",HOLMESGLEN!$B12))</f>
        <v>0.33333333333333331</v>
      </c>
      <c r="E12" s="145">
        <f>IF(E$39=0%,"-",IF(E$2=0,"-",'TAFE NSW'!$B12))</f>
        <v>0.44444444444444442</v>
      </c>
      <c r="F12" s="145">
        <f>IF(F$39=0%,"-",IF(F$2=0,"-",'TAFE QLD'!$B12))</f>
        <v>0.5</v>
      </c>
      <c r="G12" s="145">
        <f>IF(G$39=0%,"-",IF(G$2=0,"-",'TAFE SA'!$B12))</f>
        <v>0.5</v>
      </c>
      <c r="H12" s="145">
        <f>IF(H$39=0%,"-",IF(H$2=0,"-",'TAFE WA'!$B12))</f>
        <v>0.5</v>
      </c>
      <c r="I12" s="145">
        <f>IF(I$39=0%,"-",IF(I$2=0,"-",TasTAFE!$B12))</f>
        <v>0.33333333333333331</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v>
      </c>
      <c r="C13" s="135" t="s">
        <v>78</v>
      </c>
      <c r="D13" s="136">
        <f>IF(D$39=0%,"-",IF(D$2=0,"-",HOLMESGLEN!$B13))</f>
        <v>0</v>
      </c>
      <c r="E13" s="136">
        <f>IF(E$39=0%,"-",IF(E$2=0,"-",'TAFE NSW'!$B13))</f>
        <v>0</v>
      </c>
      <c r="F13" s="136">
        <f>IF(F$39=0%,"-",IF(F$2=0,"-",'TAFE QLD'!$B13))</f>
        <v>0</v>
      </c>
      <c r="G13" s="136">
        <f>IF(G$39=0%,"-",IF(G$2=0,"-",'TAFE SA'!$B13))</f>
        <v>0</v>
      </c>
      <c r="H13" s="136">
        <f>IF(H$39=0%,"-",IF(H$2=0,"-",'TAFE WA'!$B13))</f>
        <v>0</v>
      </c>
      <c r="I13" s="136">
        <f>IF(I$39=0%,"-",IF(I$2=0,"-",TasTAFE!$B13))</f>
        <v>0</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1</v>
      </c>
      <c r="C14" s="135" t="s">
        <v>78</v>
      </c>
      <c r="D14" s="138">
        <f>IF(D$39=0%,"-",IF(D$2=0,"-",HOLMESGLEN!$B14))</f>
        <v>1</v>
      </c>
      <c r="E14" s="138">
        <f>IF(E$39=0%,"-",IF(E$2=0,"-",'TAFE NSW'!$B14))</f>
        <v>1</v>
      </c>
      <c r="F14" s="138">
        <f>IF(F$39=0%,"-",IF(F$2=0,"-",'TAFE QLD'!$B14))</f>
        <v>1</v>
      </c>
      <c r="G14" s="138">
        <f>IF(G$39=0%,"-",IF(G$2=0,"-",'TAFE SA'!$B14))</f>
        <v>1</v>
      </c>
      <c r="H14" s="138">
        <f>IF(H$39=0%,"-",IF(H$2=0,"-",'TAFE WA'!$B14))</f>
        <v>1</v>
      </c>
      <c r="I14" s="138">
        <f>IF(I$39=0%,"-",IF(I$2=0,"-",TasTAFE!$B14))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0.30555555555555552</v>
      </c>
      <c r="C15" s="135" t="s">
        <v>78</v>
      </c>
      <c r="D15" s="136">
        <f>IF(D$39=0%,"-",IF(D$2=0,"-",HOLMESGLEN!$B15))</f>
        <v>0</v>
      </c>
      <c r="E15" s="136">
        <f>IF(E$39=0%,"-",IF(E$2=0,"-",'TAFE NSW'!$B15))</f>
        <v>0.33333333333333331</v>
      </c>
      <c r="F15" s="136">
        <f>IF(F$39=0%,"-",IF(F$2=0,"-",'TAFE QLD'!$B15))</f>
        <v>0.5</v>
      </c>
      <c r="G15" s="136">
        <f>IF(G$39=0%,"-",IF(G$2=0,"-",'TAFE SA'!$B15))</f>
        <v>0.5</v>
      </c>
      <c r="H15" s="136">
        <f>IF(H$39=0%,"-",IF(H$2=0,"-",'TAFE WA'!$B15))</f>
        <v>0.5</v>
      </c>
      <c r="I15" s="136">
        <f>IF(I$39=0%,"-",IF(I$2=0,"-",TasTAFE!$B15))</f>
        <v>0</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0.625</v>
      </c>
      <c r="C17" s="131">
        <f>AJ26</f>
        <v>0.25</v>
      </c>
      <c r="D17" s="145">
        <f>IF(D$39=0%,"-",IF(D$2=0,"-",HOLMESGLEN!$B17))</f>
        <v>0.5</v>
      </c>
      <c r="E17" s="145">
        <f>IF(E$39=0%,"-",IF(E$2=0,"-",'TAFE NSW'!$B17))</f>
        <v>0.75</v>
      </c>
      <c r="F17" s="145">
        <f>IF(F$39=0%,"-",IF(F$2=0,"-",'TAFE QLD'!$B17))</f>
        <v>0.75</v>
      </c>
      <c r="G17" s="145">
        <f>IF(G$39=0%,"-",IF(G$2=0,"-",'TAFE SA'!$B17))</f>
        <v>0.5</v>
      </c>
      <c r="H17" s="145">
        <f>IF(H$39=0%,"-",IF(H$2=0,"-",'TAFE WA'!$B17))</f>
        <v>0.75</v>
      </c>
      <c r="I17" s="145">
        <f>IF(I$39=0%,"-",IF(I$2=0,"-",TasTAFE!$B17))</f>
        <v>0.5</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0.61111111111111105</v>
      </c>
      <c r="C18" s="135" t="s">
        <v>78</v>
      </c>
      <c r="D18" s="136">
        <f>IF(D$39=0%,"-",IF(D$2=0,"-",HOLMESGLEN!$B18))</f>
        <v>0.66666666666666663</v>
      </c>
      <c r="E18" s="136">
        <f>IF(E$39=0%,"-",IF(E$2=0,"-",'TAFE NSW'!$B18))</f>
        <v>1</v>
      </c>
      <c r="F18" s="136">
        <f>IF(F$39=0%,"-",IF(F$2=0,"-",'TAFE QLD'!$B18))</f>
        <v>1</v>
      </c>
      <c r="G18" s="136">
        <f>IF(G$39=0%,"-",IF(G$2=0,"-",'TAFE SA'!$B18))</f>
        <v>0</v>
      </c>
      <c r="H18" s="136">
        <f>IF(H$39=0%,"-",IF(H$2=0,"-",'TAFE WA'!$B18))</f>
        <v>1</v>
      </c>
      <c r="I18" s="136">
        <f>IF(I$39=0%,"-",IF(I$2=0,"-",TasTAFE!$B18))</f>
        <v>0</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v>
      </c>
      <c r="C19" s="135" t="s">
        <v>78</v>
      </c>
      <c r="D19" s="138">
        <f>IF(D$39=0%,"-",IF(D$2=0,"-",HOLMESGLEN!$B19))</f>
        <v>0</v>
      </c>
      <c r="E19" s="138">
        <f>IF(E$39=0%,"-",IF(E$2=0,"-",'TAFE NSW'!$B19))</f>
        <v>0</v>
      </c>
      <c r="F19" s="138">
        <f>IF(F$39=0%,"-",IF(F$2=0,"-",'TAFE QLD'!$B19))</f>
        <v>0</v>
      </c>
      <c r="G19" s="138">
        <f>IF(G$39=0%,"-",IF(G$2=0,"-",'TAFE SA'!$B19))</f>
        <v>0</v>
      </c>
      <c r="H19" s="138">
        <f>IF(H$39=0%,"-",IF(H$2=0,"-",'TAFE WA'!$B19))</f>
        <v>0</v>
      </c>
      <c r="I19" s="138">
        <f>IF(I$39=0%,"-",IF(I$2=0,"-",TasTAFE!$B19))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0.88888888888888884</v>
      </c>
      <c r="C20" s="135" t="s">
        <v>78</v>
      </c>
      <c r="D20" s="136">
        <f>IF(D$39=0%,"-",IF(D$2=0,"-",HOLMESGLEN!$B20))</f>
        <v>0.33333333333333331</v>
      </c>
      <c r="E20" s="136">
        <f>IF(E$39=0%,"-",IF(E$2=0,"-",'TAFE NSW'!$B20))</f>
        <v>1</v>
      </c>
      <c r="F20" s="136">
        <f>IF(F$39=0%,"-",IF(F$2=0,"-",'TAFE QLD'!$B20))</f>
        <v>1</v>
      </c>
      <c r="G20" s="136">
        <f>IF(G$39=0%,"-",IF(G$2=0,"-",'TAFE SA'!$B20))</f>
        <v>1</v>
      </c>
      <c r="H20" s="136">
        <f>IF(H$39=0%,"-",IF(H$2=0,"-",'TAFE WA'!$B20))</f>
        <v>1</v>
      </c>
      <c r="I20" s="136">
        <f>IF(I$39=0%,"-",IF(I$2=0,"-",TasTAFE!$B20))</f>
        <v>1</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1</v>
      </c>
      <c r="C21" s="135" t="s">
        <v>78</v>
      </c>
      <c r="D21" s="138">
        <f>IF(D$39=0%,"-",IF(D$2=0,"-",HOLMESGLEN!$B21))</f>
        <v>1</v>
      </c>
      <c r="E21" s="138">
        <f>IF(E$39=0%,"-",IF(E$2=0,"-",'TAFE NSW'!$B21))</f>
        <v>1</v>
      </c>
      <c r="F21" s="138">
        <f>IF(F$39=0%,"-",IF(F$2=0,"-",'TAFE QLD'!$B21))</f>
        <v>1</v>
      </c>
      <c r="G21" s="138">
        <f>IF(G$39=0%,"-",IF(G$2=0,"-",'TAFE SA'!$B21))</f>
        <v>1</v>
      </c>
      <c r="H21" s="138">
        <f>IF(H$39=0%,"-",IF(H$2=0,"-",'TAFE WA'!$B21))</f>
        <v>1</v>
      </c>
      <c r="I21" s="138">
        <f>IF(I$39=0%,"-",IF(I$2=0,"-",TasTAFE!$B21))</f>
        <v>1</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0.38888888888888884</v>
      </c>
      <c r="C23" s="131">
        <f>AJ27</f>
        <v>0.15</v>
      </c>
      <c r="D23" s="145">
        <f>IF(D$39=0%,"-",IF(D$2=0,"-",HOLMESGLEN!$B23))</f>
        <v>0.55555555555555547</v>
      </c>
      <c r="E23" s="145">
        <f>IF(E$39=0%,"-",IF(E$2=0,"-",'TAFE NSW'!$B23))</f>
        <v>0.44444444444444442</v>
      </c>
      <c r="F23" s="145">
        <f>IF(F$39=0%,"-",IF(F$2=0,"-",'TAFE QLD'!$B23))</f>
        <v>0.16666666666666666</v>
      </c>
      <c r="G23" s="145">
        <f>IF(G$39=0%,"-",IF(G$2=0,"-",'TAFE SA'!$B23))</f>
        <v>0.66666666666666663</v>
      </c>
      <c r="H23" s="145">
        <f>IF(H$39=0%,"-",IF(H$2=0,"-",'TAFE WA'!$B23))</f>
        <v>0.33333333333333331</v>
      </c>
      <c r="I23" s="145">
        <f>IF(I$39=0%,"-",IF(I$2=0,"-",TasTAFE!$B23))</f>
        <v>0.16666666666666666</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0.33333333333333331</v>
      </c>
      <c r="C24" s="135" t="s">
        <v>78</v>
      </c>
      <c r="D24" s="136">
        <f>IF(D$39=0%,"-",IF(D$2=0,"-",HOLMESGLEN!$B24))</f>
        <v>0.66666666666666663</v>
      </c>
      <c r="E24" s="136">
        <f>IF(E$39=0%,"-",IF(E$2=0,"-",'TAFE NSW'!$B24))</f>
        <v>0.33333333333333331</v>
      </c>
      <c r="F24" s="136">
        <f>IF(F$39=0%,"-",IF(F$2=0,"-",'TAFE QLD'!$B24))</f>
        <v>0.5</v>
      </c>
      <c r="G24" s="136">
        <f>IF(G$39=0%,"-",IF(G$2=0,"-",'TAFE SA'!$B24))</f>
        <v>0.5</v>
      </c>
      <c r="H24" s="136">
        <f>IF(H$39=0%,"-",IF(H$2=0,"-",'TAFE WA'!$B24))</f>
        <v>0</v>
      </c>
      <c r="I24" s="136">
        <f>IF(I$39=0%,"-",IF(I$2=0,"-",TasTAFE!$B24))</f>
        <v>0</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8.3333333333333329E-2</v>
      </c>
      <c r="C25" s="135" t="s">
        <v>78</v>
      </c>
      <c r="D25" s="138">
        <f>IF(D$39=0%,"-",IF(D$2=0,"-",HOLMESGLEN!$B25))</f>
        <v>0</v>
      </c>
      <c r="E25" s="138">
        <f>IF(E$39=0%,"-",IF(E$2=0,"-",'TAFE NSW'!$B25))</f>
        <v>0</v>
      </c>
      <c r="F25" s="138">
        <f>IF(F$39=0%,"-",IF(F$2=0,"-",'TAFE QLD'!$B25))</f>
        <v>0</v>
      </c>
      <c r="G25" s="138">
        <f>IF(G$39=0%,"-",IF(G$2=0,"-",'TAFE SA'!$B25))</f>
        <v>0.5</v>
      </c>
      <c r="H25" s="138">
        <f>IF(H$39=0%,"-",IF(H$2=0,"-",'TAFE WA'!$B25))</f>
        <v>0</v>
      </c>
      <c r="I25" s="138">
        <f>IF(I$39=0%,"-",IF(I$2=0,"-",TasTAFE!$B25))</f>
        <v>0</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0.75</v>
      </c>
      <c r="C26" s="135" t="s">
        <v>78</v>
      </c>
      <c r="D26" s="136">
        <f>IF(D$39=0%,"-",IF(D$2=0,"-",HOLMESGLEN!$B26))</f>
        <v>1</v>
      </c>
      <c r="E26" s="136">
        <f>IF(E$39=0%,"-",IF(E$2=0,"-",'TAFE NSW'!$B26))</f>
        <v>1</v>
      </c>
      <c r="F26" s="136">
        <f>IF(F$39=0%,"-",IF(F$2=0,"-",'TAFE QLD'!$B26))</f>
        <v>0</v>
      </c>
      <c r="G26" s="136">
        <f>IF(G$39=0%,"-",IF(G$2=0,"-",'TAFE SA'!$B26))</f>
        <v>1</v>
      </c>
      <c r="H26" s="136">
        <f>IF(H$39=0%,"-",IF(H$2=0,"-",'TAFE WA'!$B26))</f>
        <v>1</v>
      </c>
      <c r="I26" s="136">
        <f>IF(I$39=0%,"-",IF(I$2=0,"-",TasTAFE!$B26))</f>
        <v>0.5</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0.77777777777777768</v>
      </c>
      <c r="C28" s="131">
        <f>AJ28</f>
        <v>0.2</v>
      </c>
      <c r="D28" s="145">
        <f>IF(D$39=0%,"-",IF(D$2=0,"-",HOLMESGLEN!$B28))</f>
        <v>0.33333333333333331</v>
      </c>
      <c r="E28" s="145">
        <f>IF(E$39=0%,"-",IF(E$2=0,"-",'TAFE NSW'!$B28))</f>
        <v>0.83333333333333326</v>
      </c>
      <c r="F28" s="145">
        <f>IF(F$39=0%,"-",IF(F$2=0,"-",'TAFE QLD'!$B28))</f>
        <v>1</v>
      </c>
      <c r="G28" s="145">
        <f>IF(G$39=0%,"-",IF(G$2=0,"-",'TAFE SA'!$B28))</f>
        <v>0.875</v>
      </c>
      <c r="H28" s="145">
        <f>IF(H$39=0%,"-",IF(H$2=0,"-",'TAFE WA'!$B28))</f>
        <v>0.875</v>
      </c>
      <c r="I28" s="145">
        <f>IF(I$39=0%,"-",IF(I$2=0,"-",TasTAFE!$B28))</f>
        <v>0.75</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0.83333333333333337</v>
      </c>
      <c r="C29" s="135" t="s">
        <v>78</v>
      </c>
      <c r="D29" s="136">
        <f>IF(D$39=0%,"-",IF(D$2=0,"-",HOLMESGLEN!$B29))</f>
        <v>0.33333333333333331</v>
      </c>
      <c r="E29" s="136">
        <f>IF(E$39=0%,"-",IF(E$2=0,"-",'TAFE NSW'!$B29))</f>
        <v>0.66666666666666663</v>
      </c>
      <c r="F29" s="136">
        <f>IF(F$39=0%,"-",IF(F$2=0,"-",'TAFE QLD'!$B29))</f>
        <v>1</v>
      </c>
      <c r="G29" s="136">
        <f>IF(G$39=0%,"-",IF(G$2=0,"-",'TAFE SA'!$B29))</f>
        <v>1</v>
      </c>
      <c r="H29" s="136">
        <f>IF(H$39=0%,"-",IF(H$2=0,"-",'TAFE WA'!$B29))</f>
        <v>1</v>
      </c>
      <c r="I29" s="136">
        <f>IF(I$39=0%,"-",IF(I$2=0,"-",TasTAFE!$B29))</f>
        <v>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0.75</v>
      </c>
      <c r="C30" s="135" t="s">
        <v>78</v>
      </c>
      <c r="D30" s="138">
        <f>IF(D$39=0%,"-",IF(D$2=0,"-",HOLMESGLEN!$B30))</f>
        <v>0</v>
      </c>
      <c r="E30" s="138">
        <f>IF(E$39=0%,"-",IF(E$2=0,"-",'TAFE NSW'!$B30))</f>
        <v>1</v>
      </c>
      <c r="F30" s="138">
        <f>IF(F$39=0%,"-",IF(F$2=0,"-",'TAFE QLD'!$B30))</f>
        <v>1</v>
      </c>
      <c r="G30" s="138">
        <f>IF(G$39=0%,"-",IF(G$2=0,"-",'TAFE SA'!$B30))</f>
        <v>0.5</v>
      </c>
      <c r="H30" s="138">
        <f>IF(H$39=0%,"-",IF(H$2=0,"-",'TAFE WA'!$B30))</f>
        <v>1</v>
      </c>
      <c r="I30" s="138">
        <f>IF(I$39=0%,"-",IF(I$2=0,"-",TasTAFE!$B30))</f>
        <v>1</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0.58333333333333337</v>
      </c>
      <c r="C31" s="135" t="s">
        <v>78</v>
      </c>
      <c r="D31" s="136">
        <f>IF(D$39=0%,"-",IF(D$2=0,"-",HOLMESGLEN!$B31))</f>
        <v>0</v>
      </c>
      <c r="E31" s="136">
        <f>IF(E$39=0%,"-",IF(E$2=0,"-",'TAFE NSW'!$B31))</f>
        <v>1</v>
      </c>
      <c r="F31" s="136">
        <f>IF(F$39=0%,"-",IF(F$2=0,"-",'TAFE QLD'!$B31))</f>
        <v>1</v>
      </c>
      <c r="G31" s="136">
        <f>IF(G$39=0%,"-",IF(G$2=0,"-",'TAFE SA'!$B31))</f>
        <v>1</v>
      </c>
      <c r="H31" s="136">
        <f>IF(H$39=0%,"-",IF(H$2=0,"-",'TAFE WA'!$B31))</f>
        <v>0.5</v>
      </c>
      <c r="I31" s="136">
        <f>IF(I$39=0%,"-",IF(I$2=0,"-",TasTAFE!$B31))</f>
        <v>0</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0.94444444444444431</v>
      </c>
      <c r="C32" s="135" t="s">
        <v>78</v>
      </c>
      <c r="D32" s="138">
        <f>IF(D$39=0%,"-",IF(D$2=0,"-",HOLMESGLEN!$B32))</f>
        <v>1</v>
      </c>
      <c r="E32" s="138">
        <f>IF(E$39=0%,"-",IF(E$2=0,"-",'TAFE NSW'!$B32))</f>
        <v>0.66666666666666663</v>
      </c>
      <c r="F32" s="138">
        <f>IF(F$39=0%,"-",IF(F$2=0,"-",'TAFE QLD'!$B32))</f>
        <v>1</v>
      </c>
      <c r="G32" s="138">
        <f>IF(G$39=0%,"-",IF(G$2=0,"-",'TAFE SA'!$B32))</f>
        <v>1</v>
      </c>
      <c r="H32" s="138">
        <f>IF(H$39=0%,"-",IF(H$2=0,"-",'TAFE WA'!$B32))</f>
        <v>1</v>
      </c>
      <c r="I32" s="138">
        <f>IF(I$39=0%,"-",IF(I$2=0,"-",TasTAFE!$B32))</f>
        <v>1</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IF(D$39=0%,"-",HOLMESGLEN!$B$34)</f>
        <v>0</v>
      </c>
      <c r="E34" s="159">
        <f>IF(E$39=0%,"-",'TAFE NSW'!$B$34)</f>
        <v>0</v>
      </c>
      <c r="F34" s="159">
        <f>IF(F$39=0%,"-",'TAFE QLD'!$B$34)</f>
        <v>0</v>
      </c>
      <c r="G34" s="159">
        <f>IF(G$39=0%,"-",'TAFE SA'!$B$34)</f>
        <v>0</v>
      </c>
      <c r="H34" s="159">
        <f>IF(H$39=0%,"-",'TAFE WA'!$B$34)</f>
        <v>0</v>
      </c>
      <c r="I34" s="159">
        <f>IF(I$39=0%,"-",TasTAFE!$B$34)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IF(D$39=0%,"-",IF(D$2=0,"-",HOLMESGLEN!$B35))</f>
        <v>0</v>
      </c>
      <c r="E35" s="136">
        <f>IF(E$39=0%,"-",IF(E$2=0,"-",'TAFE NSW'!$B35))</f>
        <v>0</v>
      </c>
      <c r="F35" s="136">
        <f>IF(F$39=0%,"-",IF(F$2=0,"-",'TAFE QLD'!$B35))</f>
        <v>0</v>
      </c>
      <c r="G35" s="136">
        <f>IF(G$39=0%,"-",IF(G$2=0,"-",'TAFE SA'!$B35))</f>
        <v>0</v>
      </c>
      <c r="H35" s="136">
        <f>IF(H$39=0%,"-",IF(H$2=0,"-",'TAFE WA'!$B35))</f>
        <v>0</v>
      </c>
      <c r="I35" s="136">
        <f>IF(I$39=0%,"-",IF(I$2=0,"-",TasTAFE!$B35))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IF(D$39=0%,"-",IF(D$2=0,"-",HOLMESGLEN!$B36))</f>
        <v>0</v>
      </c>
      <c r="E36" s="138">
        <f>IF(E$39=0%,"-",IF(E$2=0,"-",'TAFE NSW'!$B36))</f>
        <v>0</v>
      </c>
      <c r="F36" s="138">
        <f>IF(F$39=0%,"-",IF(F$2=0,"-",'TAFE QLD'!$B36))</f>
        <v>0</v>
      </c>
      <c r="G36" s="138">
        <f>IF(G$39=0%,"-",IF(G$2=0,"-",'TAFE SA'!$B36))</f>
        <v>0</v>
      </c>
      <c r="H36" s="138">
        <f>IF(H$39=0%,"-",IF(H$2=0,"-",'TAFE WA'!$B36))</f>
        <v>0</v>
      </c>
      <c r="I36" s="138">
        <f>IF(I$39=0%,"-",IF(I$2=0,"-",TasTAFE!$B36))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1</v>
      </c>
      <c r="C39" s="171" t="s">
        <v>78</v>
      </c>
      <c r="D39" s="138">
        <f>IF(HOLMESGLEN!$C2=0,"-",HOLMESGLEN!$B39)</f>
        <v>1</v>
      </c>
      <c r="E39" s="138">
        <f>IF('TAFE NSW'!$C2=0,"-",'TAFE NSW'!$B39)</f>
        <v>1</v>
      </c>
      <c r="F39" s="138">
        <f>IF('TAFE QLD'!$C2=0,"-",'TAFE QLD'!$B39)</f>
        <v>1</v>
      </c>
      <c r="G39" s="138">
        <f>IF('TAFE SA'!$C2=0,"-",'TAFE SA'!$B39)</f>
        <v>1</v>
      </c>
      <c r="H39" s="138">
        <f>IF('TAFE WA'!$C2=0,"-",'TAFE WA'!$B39)</f>
        <v>1</v>
      </c>
      <c r="I39" s="138">
        <f>IF(TasTAFE!$C2=0,"-",TasTAFE!$B39)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3.0234053497942386E-3</v>
      </c>
      <c r="C40" s="173" t="s">
        <v>78</v>
      </c>
      <c r="D40" s="174">
        <f>IF(D$39=0%,"-",IF(D$2=0,"-",HOLMESGLEN!$B40))</f>
        <v>1.89429012345679E-3</v>
      </c>
      <c r="E40" s="174">
        <f>IF(E$39=0%,"-",IF(E$2=0,"-",'TAFE NSW'!$B40))</f>
        <v>4.3827160493827141E-3</v>
      </c>
      <c r="F40" s="174">
        <f>IF(F$39=0%,"-",IF(F$2=0,"-",'TAFE QLD'!$B40))</f>
        <v>2.2627314814814849E-3</v>
      </c>
      <c r="G40" s="174">
        <f>IF(G$39=0%,"-",IF(G$2=0,"-",'TAFE SA'!$B40))</f>
        <v>1.93287037037037E-3</v>
      </c>
      <c r="H40" s="174">
        <f>IF(H$39=0%,"-",IF(H$2=0,"-",'TAFE WA'!$B40))</f>
        <v>4.3344907407407403E-3</v>
      </c>
      <c r="I40" s="174">
        <f>IF(I$39=0%,"-",IF(I$2=0,"-",TasTAFE!$B40))</f>
        <v>3.3333333333333348E-3</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6"/>
    </row>
    <row r="41" spans="1:35" ht="18" customHeight="1" x14ac:dyDescent="0.2">
      <c r="A41" s="133" t="str">
        <f>REPORT!AH4</f>
        <v>ASSESSOR RATING (0-10)</v>
      </c>
      <c r="B41" s="177">
        <f t="shared" si="2"/>
        <v>4.5277777777777777</v>
      </c>
      <c r="C41" s="171" t="s">
        <v>78</v>
      </c>
      <c r="D41" s="178">
        <f>IF(D$39=0%,"-",IF(D$2=0,"-",HOLMESGLEN!$B41))</f>
        <v>3.3333333333333335</v>
      </c>
      <c r="E41" s="178">
        <f>IF(E$39=0%,"-",IF(E$2=0,"-",'TAFE NSW'!$B41))</f>
        <v>5.333333333333333</v>
      </c>
      <c r="F41" s="178">
        <f>IF(F$39=0%,"-",IF(F$2=0,"-",'TAFE QLD'!$B41))</f>
        <v>5</v>
      </c>
      <c r="G41" s="178">
        <f>IF(G$39=0%,"-",IF(G$2=0,"-",'TAFE SA'!$B41))</f>
        <v>5</v>
      </c>
      <c r="H41" s="178">
        <f>IF(H$39=0%,"-",IF(H$2=0,"-",'TAFE WA'!$B41))</f>
        <v>5</v>
      </c>
      <c r="I41" s="178">
        <f>IF(I$39=0%,"-",IF(I$2=0,"-",TasTAFE!$B41))</f>
        <v>3.5</v>
      </c>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5" ht="18" customHeight="1" x14ac:dyDescent="0.2">
      <c r="A42" s="133" t="str">
        <f>REPORT!AI4</f>
        <v>EXPLAINED KEY FEATURES</v>
      </c>
      <c r="B42" s="134">
        <f t="shared" si="2"/>
        <v>0.69444444444444431</v>
      </c>
      <c r="C42" s="173" t="s">
        <v>78</v>
      </c>
      <c r="D42" s="179">
        <f>IF(D$39=0%,"-",IF(D$2=0,"-",HOLMESGLEN!$B42))</f>
        <v>0.66666666666666663</v>
      </c>
      <c r="E42" s="179">
        <f>IF(E$39=0%,"-",IF(E$2=0,"-",'TAFE NSW'!$B42))</f>
        <v>1</v>
      </c>
      <c r="F42" s="179">
        <f>IF(F$39=0%,"-",IF(F$2=0,"-",'TAFE QLD'!$B42))</f>
        <v>1</v>
      </c>
      <c r="G42" s="179">
        <f>IF(G$39=0%,"-",IF(G$2=0,"-",'TAFE SA'!$B42))</f>
        <v>0</v>
      </c>
      <c r="H42" s="179">
        <f>IF(H$39=0%,"-",IF(H$2=0,"-",'TAFE WA'!$B42))</f>
        <v>1</v>
      </c>
      <c r="I42" s="179">
        <f>IF(I$39=0%,"-",IF(I$2=0,"-",TasTAFE!$B42))</f>
        <v>0.5</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80"/>
    </row>
    <row r="43" spans="1:35" ht="18" customHeight="1" x14ac:dyDescent="0.2">
      <c r="A43" s="133" t="str">
        <f>REPORT!AJ4</f>
        <v>REVEALED PRICING</v>
      </c>
      <c r="B43" s="134">
        <f t="shared" si="2"/>
        <v>0.27777777777777773</v>
      </c>
      <c r="C43" s="171" t="s">
        <v>78</v>
      </c>
      <c r="D43" s="138">
        <f>IF(D$39=0%,"-",IF(D$2=0,"-",HOLMESGLEN!$B43))</f>
        <v>0.33333333333333331</v>
      </c>
      <c r="E43" s="138">
        <f>IF(E$39=0%,"-",IF(E$2=0,"-",'TAFE NSW'!$B43))</f>
        <v>0.33333333333333331</v>
      </c>
      <c r="F43" s="138">
        <f>IF(F$39=0%,"-",IF(F$2=0,"-",'TAFE QLD'!$B43))</f>
        <v>0</v>
      </c>
      <c r="G43" s="138">
        <f>IF(G$39=0%,"-",IF(G$2=0,"-",'TAFE SA'!$B43))</f>
        <v>0</v>
      </c>
      <c r="H43" s="138">
        <f>IF(H$39=0%,"-",IF(H$2=0,"-",'TAFE WA'!$B43))</f>
        <v>0.5</v>
      </c>
      <c r="I43" s="138">
        <f>IF(I$39=0%,"-",IF(I$2=0,"-",TasTAFE!$B43))</f>
        <v>0.5</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0.69444444444444431</v>
      </c>
      <c r="C44" s="173" t="s">
        <v>78</v>
      </c>
      <c r="D44" s="179">
        <f>IF(D$39=0%,"-",IF(D$2=0,"-",HOLMESGLEN!$B44))</f>
        <v>0.66666666666666663</v>
      </c>
      <c r="E44" s="179">
        <f>IF(E$39=0%,"-",IF(E$2=0,"-",'TAFE NSW'!$B44))</f>
        <v>1</v>
      </c>
      <c r="F44" s="179">
        <f>IF(F$39=0%,"-",IF(F$2=0,"-",'TAFE QLD'!$B44))</f>
        <v>1</v>
      </c>
      <c r="G44" s="179">
        <f>IF(G$39=0%,"-",IF(G$2=0,"-",'TAFE SA'!$B44))</f>
        <v>0</v>
      </c>
      <c r="H44" s="179">
        <f>IF(H$39=0%,"-",IF(H$2=0,"-",'TAFE WA'!$B44))</f>
        <v>1</v>
      </c>
      <c r="I44" s="179">
        <f>IF(I$39=0%,"-",IF(I$2=0,"-",TasTAFE!$B44))</f>
        <v>0.5</v>
      </c>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row>
    <row r="45" spans="1:35" ht="18" customHeight="1" x14ac:dyDescent="0.2">
      <c r="A45" s="133" t="str">
        <f>REPORT!AL4</f>
        <v>WEBSITE EDUCATION</v>
      </c>
      <c r="B45" s="134">
        <f t="shared" si="2"/>
        <v>0.58333333333333337</v>
      </c>
      <c r="C45" s="171" t="s">
        <v>78</v>
      </c>
      <c r="D45" s="138">
        <f>IF(D$39=0%,"-",IF(D$2=0,"-",HOLMESGLEN!$B45))</f>
        <v>0.66666666666666663</v>
      </c>
      <c r="E45" s="138">
        <f>IF(E$39=0%,"-",IF(E$2=0,"-",'TAFE NSW'!$B45))</f>
        <v>0.33333333333333331</v>
      </c>
      <c r="F45" s="138">
        <f>IF(F$39=0%,"-",IF(F$2=0,"-",'TAFE QLD'!$B45))</f>
        <v>1</v>
      </c>
      <c r="G45" s="138">
        <f>IF(G$39=0%,"-",IF(G$2=0,"-",'TAFE SA'!$B45))</f>
        <v>0</v>
      </c>
      <c r="H45" s="138">
        <f>IF(H$39=0%,"-",IF(H$2=0,"-",'TAFE WA'!$B45))</f>
        <v>1</v>
      </c>
      <c r="I45" s="138">
        <f>IF(I$39=0%,"-",IF(I$2=0,"-",TasTAFE!$B45))</f>
        <v>0.5</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row>
    <row r="47" spans="1:35" ht="18" customHeight="1" x14ac:dyDescent="0.2">
      <c r="A47" s="182" t="s">
        <v>97</v>
      </c>
      <c r="B47" s="183"/>
      <c r="C47" s="184" t="s">
        <v>78</v>
      </c>
      <c r="D47" s="185" t="str">
        <f t="shared" ref="D47:I47" si="3">D1</f>
        <v>HOLMESGLEN INSTITUTE</v>
      </c>
      <c r="E47" s="185" t="str">
        <f t="shared" si="3"/>
        <v>TAFE NSW</v>
      </c>
      <c r="F47" s="185" t="str">
        <f t="shared" si="3"/>
        <v>TAFE QLD</v>
      </c>
      <c r="G47" s="185" t="str">
        <f t="shared" si="3"/>
        <v>TAFE SA</v>
      </c>
      <c r="H47" s="185" t="str">
        <f t="shared" si="3"/>
        <v>TAFE WA</v>
      </c>
      <c r="I47" s="185" t="str">
        <f t="shared" si="3"/>
        <v>tasTAFE</v>
      </c>
      <c r="J47" s="185"/>
      <c r="K47" s="185"/>
      <c r="L47" s="185"/>
      <c r="M47" s="185" t="str">
        <f t="shared" ref="M47:AA47" si="4">M1</f>
        <v>EDUCATION 10</v>
      </c>
      <c r="N47" s="185" t="str">
        <f t="shared" si="4"/>
        <v>EDUCATION 11</v>
      </c>
      <c r="O47" s="185" t="str">
        <f t="shared" si="4"/>
        <v>EDUCATION 12</v>
      </c>
      <c r="P47" s="185" t="str">
        <f t="shared" si="4"/>
        <v>EDUCATION 13</v>
      </c>
      <c r="Q47" s="185" t="str">
        <f t="shared" si="4"/>
        <v>EDUCATION 14</v>
      </c>
      <c r="R47" s="185" t="str">
        <f t="shared" si="4"/>
        <v>EDUCATION 15</v>
      </c>
      <c r="S47" s="185" t="str">
        <f t="shared" si="4"/>
        <v>EDUCATION 16</v>
      </c>
      <c r="T47" s="185" t="str">
        <f t="shared" si="4"/>
        <v>EDUCATION 17</v>
      </c>
      <c r="U47" s="185" t="str">
        <f t="shared" si="4"/>
        <v>EDUCATION 18</v>
      </c>
      <c r="V47" s="185" t="str">
        <f t="shared" si="4"/>
        <v>EDUCATION 19</v>
      </c>
      <c r="W47" s="185" t="str">
        <f t="shared" si="4"/>
        <v>EDUCATION 20</v>
      </c>
      <c r="X47" s="185" t="str">
        <f t="shared" si="4"/>
        <v>EDUCATION 21</v>
      </c>
      <c r="Y47" s="185" t="str">
        <f t="shared" si="4"/>
        <v>EDUCATION 22</v>
      </c>
      <c r="Z47" s="185" t="str">
        <f t="shared" si="4"/>
        <v>EDUCATION 23</v>
      </c>
      <c r="AA47" s="185" t="str">
        <f t="shared" si="4"/>
        <v>EDUCATION 24</v>
      </c>
      <c r="AB47" s="185"/>
      <c r="AC47" s="185"/>
      <c r="AD47" s="185"/>
      <c r="AE47" s="185" t="str">
        <f>AE1</f>
        <v>EDUCATION 28</v>
      </c>
      <c r="AF47" s="185" t="str">
        <f>AF1</f>
        <v>EDUCATION 29</v>
      </c>
      <c r="AG47" s="185" t="str">
        <f>AG1</f>
        <v>EDUCATION 30</v>
      </c>
    </row>
    <row r="48" spans="1:35" ht="21" x14ac:dyDescent="0.2">
      <c r="A48" s="186" t="s">
        <v>98</v>
      </c>
      <c r="B48" s="187">
        <f>IF(B51="-","-",AVERAGE(D48:L48))</f>
        <v>0.5715499338624338</v>
      </c>
      <c r="C48" s="188" t="s">
        <v>78</v>
      </c>
      <c r="D48" s="189">
        <f t="shared" ref="D48:I48" si="5">IF(D51="-","-",IF(D$67&lt;0%,0%,D$67))</f>
        <v>0.52141666666666664</v>
      </c>
      <c r="E48" s="189">
        <f t="shared" si="5"/>
        <v>0.60771626984126981</v>
      </c>
      <c r="F48" s="189">
        <f t="shared" si="5"/>
        <v>0.58224999999999993</v>
      </c>
      <c r="G48" s="189">
        <f t="shared" si="5"/>
        <v>0.63062499999999999</v>
      </c>
      <c r="H48" s="189">
        <f t="shared" si="5"/>
        <v>0.5284375</v>
      </c>
      <c r="I48" s="189">
        <f t="shared" si="5"/>
        <v>0.55885416666666665</v>
      </c>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1:33" ht="19" x14ac:dyDescent="0.2">
      <c r="A49" s="190" t="s">
        <v>78</v>
      </c>
      <c r="B49" s="191" t="s">
        <v>78</v>
      </c>
      <c r="C49" s="192"/>
      <c r="D49" s="192"/>
      <c r="E49" s="192"/>
      <c r="F49" s="192"/>
      <c r="G49" s="192"/>
      <c r="H49" s="192"/>
      <c r="I49" s="192"/>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row>
    <row r="50" spans="1:33" ht="19" x14ac:dyDescent="0.2">
      <c r="A50" s="190"/>
      <c r="B50" s="193" t="s">
        <v>78</v>
      </c>
      <c r="C50" s="194" t="s">
        <v>99</v>
      </c>
      <c r="D50" s="192"/>
      <c r="E50" s="192"/>
      <c r="F50" s="192"/>
      <c r="G50" s="192"/>
      <c r="H50" s="192"/>
      <c r="I50" s="192"/>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row>
    <row r="51" spans="1:33" x14ac:dyDescent="0.2">
      <c r="A51" s="195" t="s">
        <v>100</v>
      </c>
      <c r="B51" s="196">
        <f>IF(D51="-","-",AVERAGE(D51:L51))</f>
        <v>0.76064484126984133</v>
      </c>
      <c r="C51" s="197">
        <v>0.3</v>
      </c>
      <c r="D51" s="198">
        <f>[1]OVERALL!D$4</f>
        <v>0.8241666666666666</v>
      </c>
      <c r="E51" s="198">
        <f>[1]OVERALL!E$4</f>
        <v>0.71970238095238093</v>
      </c>
      <c r="F51" s="198">
        <f>[1]OVERALL!F$4</f>
        <v>0.745</v>
      </c>
      <c r="G51" s="198">
        <f>[1]OVERALL!G$4</f>
        <v>0.81875000000000009</v>
      </c>
      <c r="H51" s="198">
        <f>[1]OVERALL!H$4</f>
        <v>0.56562500000000004</v>
      </c>
      <c r="I51" s="198">
        <f>[1]OVERALL!I$4</f>
        <v>0.89062500000000011</v>
      </c>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row>
    <row r="52" spans="1:33" x14ac:dyDescent="0.2">
      <c r="A52" s="199" t="s">
        <v>101</v>
      </c>
      <c r="B52" s="200">
        <f>IF($C$2=0,"-",AVERAGE(D52:L52))</f>
        <v>0.49050925925925926</v>
      </c>
      <c r="C52" s="197">
        <v>0.7</v>
      </c>
      <c r="D52" s="201">
        <f t="shared" ref="D52:I52" si="6">D4</f>
        <v>0.39166666666666666</v>
      </c>
      <c r="E52" s="201">
        <f t="shared" si="6"/>
        <v>0.55972222222222223</v>
      </c>
      <c r="F52" s="201">
        <f t="shared" si="6"/>
        <v>0.51249999999999996</v>
      </c>
      <c r="G52" s="201">
        <f t="shared" si="6"/>
        <v>0.55000000000000004</v>
      </c>
      <c r="H52" s="201">
        <f t="shared" si="6"/>
        <v>0.51249999999999996</v>
      </c>
      <c r="I52" s="201">
        <f t="shared" si="6"/>
        <v>0.41666666666666674</v>
      </c>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row>
    <row r="53" spans="1:33" x14ac:dyDescent="0.2">
      <c r="A53" s="202" t="s">
        <v>78</v>
      </c>
      <c r="B53" s="203"/>
      <c r="C53" s="204"/>
      <c r="D53" s="203"/>
      <c r="E53" s="203"/>
      <c r="F53" s="203"/>
      <c r="G53" s="203"/>
      <c r="H53" s="203"/>
      <c r="I53" s="203"/>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row>
    <row r="54" spans="1:33" x14ac:dyDescent="0.2">
      <c r="A54" s="205" t="s">
        <v>102</v>
      </c>
      <c r="B54" s="181"/>
      <c r="C54" s="206" t="s">
        <v>78</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row>
    <row r="55" spans="1:33" x14ac:dyDescent="0.2">
      <c r="A55" s="195" t="str">
        <f>A51</f>
        <v>ACCESS</v>
      </c>
      <c r="B55" s="196">
        <f>IF(B51="-","-",B51*$C$51)</f>
        <v>0.2281934523809524</v>
      </c>
      <c r="C55" s="207"/>
      <c r="D55" s="208">
        <f t="shared" ref="D55:I55" si="7">IF(D51="-","-",D51*$C$51)</f>
        <v>0.24724999999999997</v>
      </c>
      <c r="E55" s="208">
        <f t="shared" si="7"/>
        <v>0.21591071428571426</v>
      </c>
      <c r="F55" s="208">
        <f t="shared" si="7"/>
        <v>0.2235</v>
      </c>
      <c r="G55" s="208">
        <f t="shared" si="7"/>
        <v>0.24562500000000001</v>
      </c>
      <c r="H55" s="208">
        <f t="shared" si="7"/>
        <v>0.16968750000000002</v>
      </c>
      <c r="I55" s="208">
        <f t="shared" si="7"/>
        <v>0.26718750000000002</v>
      </c>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row>
    <row r="56" spans="1:33" x14ac:dyDescent="0.2">
      <c r="A56" s="199" t="str">
        <f>A52</f>
        <v>QUALITY</v>
      </c>
      <c r="B56" s="200">
        <f>IF($C$2=0,"-",B52*$C$52)</f>
        <v>0.34335648148148146</v>
      </c>
      <c r="C56" s="207"/>
      <c r="D56" s="209">
        <f t="shared" ref="D56:I56" si="8">IF(D52="-","-",D52*$C$52)</f>
        <v>0.27416666666666667</v>
      </c>
      <c r="E56" s="209">
        <f t="shared" si="8"/>
        <v>0.39180555555555552</v>
      </c>
      <c r="F56" s="209">
        <f t="shared" si="8"/>
        <v>0.35874999999999996</v>
      </c>
      <c r="G56" s="209">
        <f t="shared" si="8"/>
        <v>0.38500000000000001</v>
      </c>
      <c r="H56" s="209">
        <f t="shared" si="8"/>
        <v>0.35874999999999996</v>
      </c>
      <c r="I56" s="209">
        <f t="shared" si="8"/>
        <v>0.29166666666666669</v>
      </c>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row>
    <row r="57" spans="1:33" ht="19" x14ac:dyDescent="0.25">
      <c r="A57" s="210" t="s">
        <v>103</v>
      </c>
      <c r="B57" s="211">
        <f>IF(B51="-","-",AVERAGE(D57:L57))</f>
        <v>0.5715499338624338</v>
      </c>
      <c r="C57" s="212" t="s">
        <v>78</v>
      </c>
      <c r="D57" s="211">
        <f t="shared" ref="D57:I57" si="9">IF(D51="-","-",SUM(D55:D56))</f>
        <v>0.52141666666666664</v>
      </c>
      <c r="E57" s="211">
        <f t="shared" si="9"/>
        <v>0.60771626984126981</v>
      </c>
      <c r="F57" s="211">
        <f t="shared" si="9"/>
        <v>0.58224999999999993</v>
      </c>
      <c r="G57" s="211">
        <f t="shared" si="9"/>
        <v>0.63062499999999999</v>
      </c>
      <c r="H57" s="211">
        <f t="shared" si="9"/>
        <v>0.5284375</v>
      </c>
      <c r="I57" s="211">
        <f t="shared" si="9"/>
        <v>0.55885416666666665</v>
      </c>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row>
    <row r="58" spans="1:33" x14ac:dyDescent="0.2">
      <c r="A58" s="181"/>
      <c r="B58" s="181"/>
      <c r="C58" s="181"/>
      <c r="D58" s="213" t="s">
        <v>78</v>
      </c>
      <c r="E58" s="213" t="s">
        <v>78</v>
      </c>
      <c r="F58" s="213" t="s">
        <v>78</v>
      </c>
      <c r="G58" s="213" t="s">
        <v>78</v>
      </c>
      <c r="H58" s="213" t="s">
        <v>78</v>
      </c>
      <c r="I58" s="213" t="s">
        <v>78</v>
      </c>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row>
    <row r="59" spans="1:33" x14ac:dyDescent="0.2">
      <c r="A59" s="214" t="s">
        <v>104</v>
      </c>
      <c r="B59" s="215">
        <f>IF(B51="-","-",AVERAGE(D59:L59))</f>
        <v>1</v>
      </c>
      <c r="C59" s="216"/>
      <c r="D59" s="217">
        <f t="shared" ref="D59:I59" si="10">D39</f>
        <v>1</v>
      </c>
      <c r="E59" s="217">
        <f t="shared" si="10"/>
        <v>1</v>
      </c>
      <c r="F59" s="217">
        <f t="shared" si="10"/>
        <v>1</v>
      </c>
      <c r="G59" s="217">
        <f t="shared" si="10"/>
        <v>1</v>
      </c>
      <c r="H59" s="217">
        <f t="shared" si="10"/>
        <v>1</v>
      </c>
      <c r="I59" s="217">
        <f t="shared" si="10"/>
        <v>1</v>
      </c>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row>
    <row r="60" spans="1:33" x14ac:dyDescent="0.2">
      <c r="A60" s="218" t="s">
        <v>105</v>
      </c>
      <c r="B60" s="300" t="s">
        <v>78</v>
      </c>
      <c r="C60" s="300"/>
      <c r="D60" s="220">
        <f t="shared" ref="D60:I60" si="11">IF(D51="-","-",SUM(D63:D66))</f>
        <v>0</v>
      </c>
      <c r="E60" s="220">
        <f t="shared" si="11"/>
        <v>0</v>
      </c>
      <c r="F60" s="220">
        <f t="shared" si="11"/>
        <v>0</v>
      </c>
      <c r="G60" s="220">
        <f t="shared" si="11"/>
        <v>0</v>
      </c>
      <c r="H60" s="220">
        <f t="shared" si="11"/>
        <v>0</v>
      </c>
      <c r="I60" s="220">
        <f t="shared" si="11"/>
        <v>0</v>
      </c>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row>
    <row r="61" spans="1:33" x14ac:dyDescent="0.2">
      <c r="A61" s="221"/>
      <c r="B61" s="219"/>
      <c r="C61" s="222"/>
      <c r="D61" s="219"/>
      <c r="E61" s="219"/>
      <c r="F61" s="219"/>
      <c r="G61" s="219"/>
      <c r="H61" s="219"/>
      <c r="I61" s="219"/>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row>
    <row r="62" spans="1:33" ht="19" x14ac:dyDescent="0.25">
      <c r="A62" s="223" t="s">
        <v>105</v>
      </c>
      <c r="B62" s="224"/>
      <c r="C62" s="222"/>
      <c r="D62" s="207"/>
      <c r="E62" s="207"/>
      <c r="F62" s="207"/>
      <c r="G62" s="207"/>
      <c r="H62" s="207"/>
      <c r="I62" s="207"/>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row>
    <row r="63" spans="1:33" x14ac:dyDescent="0.2">
      <c r="A63" s="225" t="s">
        <v>106</v>
      </c>
      <c r="B63" s="226">
        <v>0</v>
      </c>
      <c r="C63" s="179"/>
      <c r="D63" s="227">
        <f t="shared" ref="D63:I63" si="12">IF(D59&gt;75%, $B$63, "-")</f>
        <v>0</v>
      </c>
      <c r="E63" s="227">
        <f t="shared" si="12"/>
        <v>0</v>
      </c>
      <c r="F63" s="227">
        <f t="shared" si="12"/>
        <v>0</v>
      </c>
      <c r="G63" s="227">
        <f t="shared" si="12"/>
        <v>0</v>
      </c>
      <c r="H63" s="227">
        <f t="shared" si="12"/>
        <v>0</v>
      </c>
      <c r="I63" s="227">
        <f t="shared" si="12"/>
        <v>0</v>
      </c>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row>
    <row r="64" spans="1:33" x14ac:dyDescent="0.2">
      <c r="A64" s="228" t="s">
        <v>107</v>
      </c>
      <c r="B64" s="226">
        <v>0.1</v>
      </c>
      <c r="C64" s="229"/>
      <c r="D64" s="227" t="str">
        <f t="shared" ref="D64:I64" si="13">IF(D59&gt;50%, IF(D59&lt;=75%, $B$64, "-"), "-")</f>
        <v>-</v>
      </c>
      <c r="E64" s="227" t="str">
        <f t="shared" si="13"/>
        <v>-</v>
      </c>
      <c r="F64" s="227" t="str">
        <f t="shared" si="13"/>
        <v>-</v>
      </c>
      <c r="G64" s="227" t="str">
        <f t="shared" si="13"/>
        <v>-</v>
      </c>
      <c r="H64" s="227" t="str">
        <f t="shared" si="13"/>
        <v>-</v>
      </c>
      <c r="I64" s="227" t="str">
        <f t="shared" si="13"/>
        <v>-</v>
      </c>
      <c r="J64" s="181"/>
      <c r="K64" s="181"/>
      <c r="L64" s="181"/>
      <c r="M64" s="181"/>
      <c r="N64" s="181"/>
      <c r="O64" s="181"/>
      <c r="P64" s="181"/>
      <c r="Q64" s="181"/>
      <c r="R64" s="181"/>
      <c r="S64" s="181"/>
      <c r="T64" s="181"/>
      <c r="U64" s="181"/>
      <c r="V64" s="181"/>
      <c r="W64" s="181"/>
      <c r="X64" s="181"/>
      <c r="Y64" s="181"/>
      <c r="Z64" s="181"/>
      <c r="AA64" s="181"/>
      <c r="AB64" s="181"/>
      <c r="AC64" s="181"/>
      <c r="AD64" s="181"/>
      <c r="AE64" s="181"/>
      <c r="AF64" s="181"/>
      <c r="AG64" s="181"/>
    </row>
    <row r="65" spans="1:33" x14ac:dyDescent="0.2">
      <c r="A65" s="228" t="s">
        <v>108</v>
      </c>
      <c r="B65" s="226">
        <v>0.2</v>
      </c>
      <c r="C65" s="229"/>
      <c r="D65" s="227" t="str">
        <f t="shared" ref="D65:I65" si="14">IF(D59&lt;=50%, IF(D59&gt;25%, $B$65, "-"), "-")</f>
        <v>-</v>
      </c>
      <c r="E65" s="227" t="str">
        <f t="shared" si="14"/>
        <v>-</v>
      </c>
      <c r="F65" s="227" t="str">
        <f t="shared" si="14"/>
        <v>-</v>
      </c>
      <c r="G65" s="227" t="str">
        <f t="shared" si="14"/>
        <v>-</v>
      </c>
      <c r="H65" s="227" t="str">
        <f t="shared" si="14"/>
        <v>-</v>
      </c>
      <c r="I65" s="227" t="str">
        <f t="shared" si="14"/>
        <v>-</v>
      </c>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1"/>
      <c r="AG65" s="181"/>
    </row>
    <row r="66" spans="1:33" x14ac:dyDescent="0.2">
      <c r="A66" s="230" t="s">
        <v>109</v>
      </c>
      <c r="B66" s="226">
        <v>0.3</v>
      </c>
      <c r="C66" s="231"/>
      <c r="D66" s="227" t="str">
        <f t="shared" ref="D66:I66" si="15">IF(D59&lt;=25%, $B$66, "-")</f>
        <v>-</v>
      </c>
      <c r="E66" s="227" t="str">
        <f t="shared" si="15"/>
        <v>-</v>
      </c>
      <c r="F66" s="227" t="str">
        <f t="shared" si="15"/>
        <v>-</v>
      </c>
      <c r="G66" s="227" t="str">
        <f t="shared" si="15"/>
        <v>-</v>
      </c>
      <c r="H66" s="227" t="str">
        <f t="shared" si="15"/>
        <v>-</v>
      </c>
      <c r="I66" s="227" t="str">
        <f t="shared" si="15"/>
        <v>-</v>
      </c>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row>
    <row r="67" spans="1:33" x14ac:dyDescent="0.2">
      <c r="A67" s="181"/>
      <c r="B67" s="181"/>
      <c r="C67" s="181"/>
      <c r="D67" s="232">
        <f t="shared" ref="D67:I67" si="16">IF(D51="-","-",D57-D60)</f>
        <v>0.52141666666666664</v>
      </c>
      <c r="E67" s="232">
        <f t="shared" si="16"/>
        <v>0.60771626984126981</v>
      </c>
      <c r="F67" s="232">
        <f t="shared" si="16"/>
        <v>0.58224999999999993</v>
      </c>
      <c r="G67" s="232">
        <f t="shared" si="16"/>
        <v>0.63062499999999999</v>
      </c>
      <c r="H67" s="232">
        <f t="shared" si="16"/>
        <v>0.5284375</v>
      </c>
      <c r="I67" s="232">
        <f t="shared" si="16"/>
        <v>0.55885416666666665</v>
      </c>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row>
    <row r="69" spans="1:33" s="235" customFormat="1" x14ac:dyDescent="0.2">
      <c r="A69" s="181" t="s">
        <v>110</v>
      </c>
      <c r="B69" s="233">
        <f>[1]OVERALL!$B$70</f>
        <v>1.1603009259259257E-3</v>
      </c>
      <c r="C69" s="234"/>
      <c r="D69" s="233">
        <f>[1]OVERALL!D$70</f>
        <v>7.8317901234567901E-4</v>
      </c>
      <c r="E69" s="233">
        <f>[1]OVERALL!E$70</f>
        <v>2.6658950617283947E-3</v>
      </c>
      <c r="F69" s="233">
        <f>[1]OVERALL!F$70</f>
        <v>4.1666666666666664E-4</v>
      </c>
      <c r="G69" s="233">
        <f>[1]OVERALL!G$70</f>
        <v>5.3819444444444444E-4</v>
      </c>
      <c r="H69" s="233">
        <f>[1]OVERALL!H$70</f>
        <v>2.0312500000000001E-3</v>
      </c>
      <c r="I69" s="233">
        <f>[1]OVERALL!I$70</f>
        <v>5.2662037037037044E-4</v>
      </c>
    </row>
    <row r="70" spans="1:33" s="235" customFormat="1" x14ac:dyDescent="0.2">
      <c r="A70" s="234" t="s">
        <v>36</v>
      </c>
      <c r="B70" s="236">
        <f>B40</f>
        <v>3.0234053497942386E-3</v>
      </c>
      <c r="C70" s="234"/>
      <c r="D70" s="174">
        <f t="shared" ref="D70:I70" si="17">D40</f>
        <v>1.89429012345679E-3</v>
      </c>
      <c r="E70" s="174">
        <f t="shared" si="17"/>
        <v>4.3827160493827141E-3</v>
      </c>
      <c r="F70" s="174">
        <f t="shared" si="17"/>
        <v>2.2627314814814849E-3</v>
      </c>
      <c r="G70" s="174">
        <f t="shared" si="17"/>
        <v>1.93287037037037E-3</v>
      </c>
      <c r="H70" s="174">
        <f t="shared" si="17"/>
        <v>4.3344907407407403E-3</v>
      </c>
      <c r="I70" s="174">
        <f t="shared" si="17"/>
        <v>3.3333333333333348E-3</v>
      </c>
    </row>
    <row r="71" spans="1:33" s="235" customFormat="1" x14ac:dyDescent="0.2">
      <c r="A71" s="237" t="s">
        <v>42</v>
      </c>
      <c r="B71" s="238">
        <f>IF(B69="-","-",SUM(B69:B70))</f>
        <v>4.1837062757201643E-3</v>
      </c>
      <c r="C71" s="234"/>
      <c r="D71" s="238">
        <f t="shared" ref="D71:I71" si="18">IF(D69="-","-",SUM(D69:D70))</f>
        <v>2.6774691358024691E-3</v>
      </c>
      <c r="E71" s="238">
        <f t="shared" si="18"/>
        <v>7.0486111111111088E-3</v>
      </c>
      <c r="F71" s="238">
        <f t="shared" si="18"/>
        <v>2.6793981481481517E-3</v>
      </c>
      <c r="G71" s="238">
        <f t="shared" si="18"/>
        <v>2.4710648148148144E-3</v>
      </c>
      <c r="H71" s="238">
        <f t="shared" si="18"/>
        <v>6.3657407407407404E-3</v>
      </c>
      <c r="I71" s="238">
        <f t="shared" si="18"/>
        <v>3.8599537037037053E-3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6" activePane="bottomRight" state="frozen"/>
      <selection pane="topRight" activeCell="D1" sqref="D1"/>
      <selection pane="bottomLeft" activeCell="A43" sqref="A43"/>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113</v>
      </c>
      <c r="E2" s="244" t="s">
        <v>114</v>
      </c>
      <c r="F2" s="244" t="s">
        <v>113</v>
      </c>
    </row>
    <row r="3" spans="1:8" ht="19" x14ac:dyDescent="0.2">
      <c r="A3" s="245" t="str">
        <f>OVERALL!D1</f>
        <v>HOLMESGLEN INSTITUTE</v>
      </c>
      <c r="B3" s="246">
        <f>OVERALL!D3</f>
        <v>0.52141666666666664</v>
      </c>
      <c r="C3" s="247" t="s">
        <v>115</v>
      </c>
      <c r="D3" s="248">
        <f>IF(D2="-","-",D57)</f>
        <v>0.47766666666666663</v>
      </c>
      <c r="E3" s="248">
        <f>IF(E2="-","-",E57)</f>
        <v>0.52141666666666664</v>
      </c>
      <c r="F3" s="248">
        <f>IF(F2="-","-",F57)</f>
        <v>0.5651666666666666</v>
      </c>
    </row>
    <row r="4" spans="1:8" ht="18" customHeight="1" x14ac:dyDescent="0.2">
      <c r="A4" s="249" t="str">
        <f>OVERALL!A4</f>
        <v>QUALITY SCORE</v>
      </c>
      <c r="B4" s="120">
        <f>IF(C2=0, "-", IF(COUNTIF(D39:F39, "n")=C2, "-", IF(COUNT(D4:F4)=0, "-", AVERAGE(D4:F4))))</f>
        <v>0.39166666666666666</v>
      </c>
      <c r="C4" s="250" t="s">
        <v>78</v>
      </c>
      <c r="D4" s="120">
        <f>IF(D48&lt;0%,0%,IF(D$2="-","-",IF(D$39="n", "-", SUM(D$6,D$12,D$17,D$23,D$28,D$34))))</f>
        <v>0.32916666666666666</v>
      </c>
      <c r="E4" s="120">
        <f>IF(E48&lt;0%,0%,IF(E$2="-","-",IF(E$39="n", "-", SUM(E$6,E$12,E$17,E$23,E$28,E$34))))</f>
        <v>0.39166666666666672</v>
      </c>
      <c r="F4" s="120">
        <f>IF(F48&lt;0%,0%,IF(F$2="-","-",IF(F$39="n", "-", SUM(F$6,F$12,F$17,F$23,F$28,F$34))))</f>
        <v>0.45416666666666666</v>
      </c>
      <c r="H4" s="123" t="s">
        <v>80</v>
      </c>
    </row>
    <row r="5" spans="1:8" ht="18" customHeight="1" x14ac:dyDescent="0.25">
      <c r="A5" s="251" t="s">
        <v>116</v>
      </c>
      <c r="B5" s="250">
        <f>IF(B6="-","-",AVERAGE(D5:F5))</f>
        <v>0.39166666666666666</v>
      </c>
      <c r="C5" s="250" t="s">
        <v>78</v>
      </c>
      <c r="D5" s="252">
        <f>IF(D$2="","",IF(D$39="n", "", SUM(D$6,D$12,D$17,D$23,D$28)))</f>
        <v>0.32916666666666666</v>
      </c>
      <c r="E5" s="252">
        <f>IF(E$2="","",IF(E$39="n", "", SUM(E$6,E$12,E$17,E$23,E$28)))</f>
        <v>0.39166666666666672</v>
      </c>
      <c r="F5" s="252">
        <f>IF(F$2="","",IF(F$39="n", "", SUM(F$6,F$12,F$17,F$23,F$28)))</f>
        <v>0.45416666666666666</v>
      </c>
      <c r="H5" s="128" t="s">
        <v>83</v>
      </c>
    </row>
    <row r="6" spans="1:8" ht="18" customHeight="1" x14ac:dyDescent="0.2">
      <c r="A6" s="129" t="str">
        <f>OVERALL!A6</f>
        <v>ENGAGE</v>
      </c>
      <c r="B6" s="253">
        <f>IF(C11=0,"-",AVERAGE(B7:B10))</f>
        <v>0.25</v>
      </c>
      <c r="C6" s="254" t="s">
        <v>47</v>
      </c>
      <c r="D6" s="255">
        <f>IF(D11=0,"-",(COUNTIF(D7:D10, "y")/D11)*OVERALL!$C$6)</f>
        <v>0.05</v>
      </c>
      <c r="E6" s="255">
        <f>IF(E11=0,"-",(COUNTIF(E7:E10, "y")/E11)*OVERALL!$C$6)</f>
        <v>0.05</v>
      </c>
      <c r="F6" s="255">
        <f>IF(F11=0,"-",(COUNTIF(F7:F10, "y")/F11)*OVERALL!$C$6)</f>
        <v>0.05</v>
      </c>
    </row>
    <row r="7" spans="1:8" ht="18" customHeight="1" x14ac:dyDescent="0.2">
      <c r="A7" s="256" t="str">
        <f>OVERALL!A7</f>
        <v>WELCOME</v>
      </c>
      <c r="B7" s="134">
        <f>IF(C7=0,"-",COUNTIF(D7:F7,"y")/C7)</f>
        <v>1</v>
      </c>
      <c r="C7" s="257">
        <f>$C$2-COUNTIF(D7:F7, "-")</f>
        <v>3</v>
      </c>
      <c r="D7" s="258" t="s">
        <v>117</v>
      </c>
      <c r="E7" s="258" t="s">
        <v>117</v>
      </c>
      <c r="F7" s="258" t="s">
        <v>117</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v>
      </c>
      <c r="C9" s="257">
        <f>$C$2-COUNTIF(D9:F9, "-")</f>
        <v>3</v>
      </c>
      <c r="D9" s="258" t="s">
        <v>118</v>
      </c>
      <c r="E9" s="258" t="s">
        <v>118</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0.33333333333333331</v>
      </c>
      <c r="C12" s="131" t="s">
        <v>78</v>
      </c>
      <c r="D12" s="255">
        <f>IF(D16=0,"-",(COUNTIF(D13:D15, "y")/D16)*OVERALL!$C$12)</f>
        <v>6.6666666666666666E-2</v>
      </c>
      <c r="E12" s="255">
        <f>IF(E16=0,"-",(COUNTIF(E13:E15, "y")/E16)*OVERALL!$C$12)</f>
        <v>6.6666666666666666E-2</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118</v>
      </c>
      <c r="E13" s="258" t="s">
        <v>118</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v>
      </c>
      <c r="C15" s="257">
        <f>$C$2-COUNTIF(D15:F15, "-")</f>
        <v>3</v>
      </c>
      <c r="D15" s="258" t="s">
        <v>118</v>
      </c>
      <c r="E15" s="258" t="s">
        <v>118</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f>IF(D22=0,"-",(COUNTIF(D18:D21, "y")/D22)*OVERALL!$C$17)</f>
        <v>6.25E-2</v>
      </c>
      <c r="E17" s="261">
        <f>IF(E22=0,"-",(COUNTIF(E18:E21, "y")/E22)*OVERALL!$C$17)</f>
        <v>0.125</v>
      </c>
      <c r="F17" s="261">
        <f>IF(F22=0,"-",(COUNTIF(F18:F21, "y")/F22)*OVERALL!$C$17)</f>
        <v>0.1875</v>
      </c>
      <c r="H17" s="147" t="s">
        <v>91</v>
      </c>
    </row>
    <row r="18" spans="1:11" ht="18" customHeight="1" x14ac:dyDescent="0.2">
      <c r="A18" s="256" t="str">
        <f>OVERALL!A18</f>
        <v>INFORM</v>
      </c>
      <c r="B18" s="134">
        <f>IF(C18=0,"-",COUNTIF(D18:F18,"y")/C18)</f>
        <v>0.66666666666666663</v>
      </c>
      <c r="C18" s="257">
        <f>$C$2-COUNTIF(D18:F18, "-")</f>
        <v>3</v>
      </c>
      <c r="D18" s="258" t="s">
        <v>118</v>
      </c>
      <c r="E18" s="258" t="s">
        <v>117</v>
      </c>
      <c r="F18" s="258" t="s">
        <v>117</v>
      </c>
    </row>
    <row r="19" spans="1:11" ht="18" customHeight="1" x14ac:dyDescent="0.2">
      <c r="A19" s="256" t="str">
        <f>OVERALL!A19</f>
        <v>CHECK</v>
      </c>
      <c r="B19" s="134">
        <f>IF(C19=0,"-",COUNTIF(D19:F19,"y")/C19)</f>
        <v>0</v>
      </c>
      <c r="C19" s="257">
        <f>$C$2-COUNTIF(D19:F19, "-")</f>
        <v>3</v>
      </c>
      <c r="D19" s="258" t="s">
        <v>118</v>
      </c>
      <c r="E19" s="258" t="s">
        <v>118</v>
      </c>
      <c r="F19" s="258" t="s">
        <v>118</v>
      </c>
    </row>
    <row r="20" spans="1:11" ht="18" customHeight="1" x14ac:dyDescent="0.2">
      <c r="A20" s="256" t="str">
        <f>OVERALL!A20</f>
        <v>SEEK</v>
      </c>
      <c r="B20" s="134">
        <f>IF(C20=0,"-",COUNTIF(D20:F20,"y")/C20)</f>
        <v>0.33333333333333331</v>
      </c>
      <c r="C20" s="257">
        <f>$C$2-COUNTIF(D20:F20, "-")</f>
        <v>3</v>
      </c>
      <c r="D20" s="258" t="s">
        <v>118</v>
      </c>
      <c r="E20" s="258" t="s">
        <v>118</v>
      </c>
      <c r="F20" s="258" t="s">
        <v>117</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0.55555555555555547</v>
      </c>
      <c r="C23" s="131" t="s">
        <v>78</v>
      </c>
      <c r="D23" s="261">
        <f>IF(D27=0,"-",(COUNTIF(D24:D26, "y")/D27)*OVERALL!$C$23)</f>
        <v>9.9999999999999992E-2</v>
      </c>
      <c r="E23" s="261">
        <f>IF(E27=0,"-",(COUNTIF(E24:E26, "y")/E27)*OVERALL!$C$23)</f>
        <v>4.9999999999999996E-2</v>
      </c>
      <c r="F23" s="261">
        <f>IF(F27=0,"-",(COUNTIF(F24:F26, "y")/F27)*OVERALL!$C$23)</f>
        <v>9.9999999999999992E-2</v>
      </c>
    </row>
    <row r="24" spans="1:11" ht="18" customHeight="1" x14ac:dyDescent="0.2">
      <c r="A24" s="256" t="str">
        <f>OVERALL!A24</f>
        <v>QUESTIONS</v>
      </c>
      <c r="B24" s="134">
        <f>IF(C24=0,"-",COUNTIF(D24:F24,"y")/C24)</f>
        <v>0.66666666666666663</v>
      </c>
      <c r="C24" s="257">
        <f>$C$2-COUNTIF(D24:F24, "-")</f>
        <v>3</v>
      </c>
      <c r="D24" s="258" t="s">
        <v>117</v>
      </c>
      <c r="E24" s="258" t="s">
        <v>118</v>
      </c>
      <c r="F24" s="258" t="s">
        <v>117</v>
      </c>
    </row>
    <row r="25" spans="1:11" ht="18" customHeight="1" x14ac:dyDescent="0.2">
      <c r="A25" s="256" t="str">
        <f>OVERALL!A25</f>
        <v>GRATITUDE</v>
      </c>
      <c r="B25" s="134">
        <f>IF(C25=0,"-",COUNTIF(D25:F25,"y")/C25)</f>
        <v>0</v>
      </c>
      <c r="C25" s="257">
        <f>$C$2-COUNTIF(D25:F25, "-")</f>
        <v>3</v>
      </c>
      <c r="D25" s="258" t="s">
        <v>118</v>
      </c>
      <c r="E25" s="258" t="s">
        <v>118</v>
      </c>
      <c r="F25" s="258" t="s">
        <v>118</v>
      </c>
    </row>
    <row r="26" spans="1:11" ht="18" customHeight="1" x14ac:dyDescent="0.2">
      <c r="A26" s="256" t="str">
        <f>OVERALL!A26</f>
        <v>THANKS</v>
      </c>
      <c r="B26" s="134">
        <f>IF(C26=0,"-",COUNTIF(D26:F26,"y")/C26)</f>
        <v>1</v>
      </c>
      <c r="C26" s="257">
        <f>$C$2-COUNTIF(D26:F26, "-")</f>
        <v>3</v>
      </c>
      <c r="D26" s="258" t="s">
        <v>117</v>
      </c>
      <c r="E26" s="258" t="s">
        <v>117</v>
      </c>
      <c r="F26" s="258" t="s">
        <v>117</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0.33333333333333331</v>
      </c>
      <c r="C28" s="131" t="s">
        <v>78</v>
      </c>
      <c r="D28" s="261">
        <f>IF(D33=0,"-",(COUNTIF(D29:D32, "y")/D33)*OVERALL!$C$28)</f>
        <v>0.05</v>
      </c>
      <c r="E28" s="261">
        <f>IF(E33=0,"-",(COUNTIF(E29:E32, "y")/E33)*OVERALL!$C$28)</f>
        <v>0.1</v>
      </c>
      <c r="F28" s="261">
        <f>IF(F33=0,"-",(COUNTIF(F29:F32, "y")/F33)*OVERALL!$C$28)</f>
        <v>0.05</v>
      </c>
    </row>
    <row r="29" spans="1:11" ht="18" customHeight="1" x14ac:dyDescent="0.2">
      <c r="A29" s="256" t="str">
        <f>OVERALL!A29</f>
        <v>VIBRANCY</v>
      </c>
      <c r="B29" s="134">
        <f>IF(C29=0,"-",COUNTIF(D29:F29,"y")/C29)</f>
        <v>0.33333333333333331</v>
      </c>
      <c r="C29" s="257">
        <f>$C$2-COUNTIF(D29:F29, "-")</f>
        <v>3</v>
      </c>
      <c r="D29" s="258" t="s">
        <v>118</v>
      </c>
      <c r="E29" s="258" t="s">
        <v>117</v>
      </c>
      <c r="F29" s="258" t="s">
        <v>118</v>
      </c>
    </row>
    <row r="30" spans="1:11" ht="18" customHeight="1" x14ac:dyDescent="0.2">
      <c r="A30" s="256" t="str">
        <f>OVERALL!A30</f>
        <v>EMPATHY</v>
      </c>
      <c r="B30" s="134">
        <f>IF(C30=0,"-",COUNTIF(D30:F30,"y")/C30)</f>
        <v>0</v>
      </c>
      <c r="C30" s="257">
        <f>$C$2-COUNTIF(D30:F30, "-")</f>
        <v>3</v>
      </c>
      <c r="D30" s="258" t="s">
        <v>118</v>
      </c>
      <c r="E30" s="258" t="s">
        <v>118</v>
      </c>
      <c r="F30" s="258" t="s">
        <v>118</v>
      </c>
    </row>
    <row r="31" spans="1:11" ht="18" customHeight="1" x14ac:dyDescent="0.2">
      <c r="A31" s="256" t="str">
        <f>OVERALL!A31</f>
        <v>CONTROL</v>
      </c>
      <c r="B31" s="134">
        <f>IF(C31=0,"-",COUNTIF(D31:F31,"y")/C31)</f>
        <v>0</v>
      </c>
      <c r="C31" s="257">
        <f>$C$2-COUNTIF(D31:F31, "-")</f>
        <v>3</v>
      </c>
      <c r="D31" s="258" t="s">
        <v>118</v>
      </c>
      <c r="E31" s="258" t="s">
        <v>118</v>
      </c>
      <c r="F31" s="258" t="s">
        <v>118</v>
      </c>
    </row>
    <row r="32" spans="1:11" ht="18" customHeight="1" x14ac:dyDescent="0.2">
      <c r="A32" s="256" t="str">
        <f>OVERALL!A32</f>
        <v>CLARITY</v>
      </c>
      <c r="B32" s="134">
        <f>IF(C32=0,"-",COUNTIF(D32:F32,"y")/C32)</f>
        <v>1</v>
      </c>
      <c r="C32" s="257">
        <f>$C$2-COUNTIF(D32:F32, "-")</f>
        <v>3</v>
      </c>
      <c r="D32" s="258" t="s">
        <v>117</v>
      </c>
      <c r="E32" s="258" t="s">
        <v>117</v>
      </c>
      <c r="F32" s="258" t="s">
        <v>117</v>
      </c>
      <c r="K32" t="s">
        <v>78</v>
      </c>
    </row>
    <row r="33" spans="1:13" ht="18" customHeight="1" x14ac:dyDescent="0.2">
      <c r="A33" s="155"/>
      <c r="B33" s="156"/>
      <c r="C33" s="259">
        <f>AVERAGE(C29:C32)</f>
        <v>3</v>
      </c>
      <c r="D33" s="260">
        <f>COUNTA(D29:D32)-COUNTIF(D29:D32, "-")</f>
        <v>4</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3" ht="18" customHeight="1" x14ac:dyDescent="0.2">
      <c r="A37" s="155"/>
      <c r="B37" s="156"/>
      <c r="C37" s="259">
        <f>C35</f>
        <v>3</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3" ht="18" customHeight="1" x14ac:dyDescent="0.2">
      <c r="A40" s="256" t="str">
        <f>OVERALL!A40</f>
        <v>TALK TIME</v>
      </c>
      <c r="B40" s="266">
        <f>IF(C40=0,"-",AVERAGE(D40:F40))</f>
        <v>1.89429012345679E-3</v>
      </c>
      <c r="C40" s="257">
        <f t="shared" si="0"/>
        <v>3</v>
      </c>
      <c r="D40" s="267">
        <v>1.2615740740740699E-3</v>
      </c>
      <c r="E40" s="267">
        <v>2.3495370370370402E-3</v>
      </c>
      <c r="F40" s="267">
        <v>2.0717592592592602E-3</v>
      </c>
      <c r="G40" s="176"/>
      <c r="H40" s="235"/>
      <c r="I40" s="235"/>
      <c r="J40" s="235"/>
      <c r="K40" s="235"/>
      <c r="L40" s="235"/>
      <c r="M40" s="235"/>
    </row>
    <row r="41" spans="1:13" ht="18" customHeight="1" x14ac:dyDescent="0.2">
      <c r="A41" s="256" t="str">
        <f>OVERALL!A41</f>
        <v>ASSESSOR RATING (0-10)</v>
      </c>
      <c r="B41" s="177">
        <f>IF(C41=0,"-",SUM(D41:F41)/C41)</f>
        <v>3.3333333333333335</v>
      </c>
      <c r="C41" s="257">
        <f t="shared" si="0"/>
        <v>3</v>
      </c>
      <c r="D41" s="268">
        <v>3</v>
      </c>
      <c r="E41" s="268">
        <v>3</v>
      </c>
      <c r="F41" s="268">
        <v>4</v>
      </c>
    </row>
    <row r="42" spans="1:13" ht="18" customHeight="1" x14ac:dyDescent="0.2">
      <c r="A42" s="256" t="str">
        <f>OVERALL!A42</f>
        <v>EXPLAINED KEY FEATURES</v>
      </c>
      <c r="B42" s="134">
        <f>IF(C42=0,"-",COUNTIF(D42:F42, "y")/C42)</f>
        <v>0.66666666666666663</v>
      </c>
      <c r="C42" s="257">
        <f t="shared" si="0"/>
        <v>3</v>
      </c>
      <c r="D42" s="258" t="s">
        <v>118</v>
      </c>
      <c r="E42" s="258" t="s">
        <v>117</v>
      </c>
      <c r="F42" s="258" t="s">
        <v>117</v>
      </c>
      <c r="G42" s="269"/>
      <c r="H42" t="s">
        <v>78</v>
      </c>
    </row>
    <row r="43" spans="1:13" ht="18" customHeight="1" x14ac:dyDescent="0.2">
      <c r="A43" s="256" t="str">
        <f>OVERALL!A43</f>
        <v>REVEALED PRICING</v>
      </c>
      <c r="B43" s="134">
        <f>IF(C43=0,"-",COUNTIF(D43:F43, "y")/C43)</f>
        <v>0.33333333333333331</v>
      </c>
      <c r="C43" s="257">
        <f t="shared" si="0"/>
        <v>3</v>
      </c>
      <c r="D43" s="258" t="s">
        <v>117</v>
      </c>
      <c r="E43" s="258" t="s">
        <v>118</v>
      </c>
      <c r="F43" s="258" t="s">
        <v>118</v>
      </c>
    </row>
    <row r="44" spans="1:13" ht="18" customHeight="1" x14ac:dyDescent="0.2">
      <c r="A44" s="256" t="str">
        <f>OVERALL!A44</f>
        <v>EXPLAINED ACTIONS &amp; PROCESS</v>
      </c>
      <c r="B44" s="134">
        <f>IF(C44=0,"-",COUNTIF(D44:F44, "y")/C44)</f>
        <v>0.66666666666666663</v>
      </c>
      <c r="C44" s="257">
        <f t="shared" si="0"/>
        <v>3</v>
      </c>
      <c r="D44" s="258" t="s">
        <v>118</v>
      </c>
      <c r="E44" s="258" t="s">
        <v>117</v>
      </c>
      <c r="F44" s="258" t="s">
        <v>117</v>
      </c>
    </row>
    <row r="45" spans="1:13" ht="18" customHeight="1" x14ac:dyDescent="0.2">
      <c r="A45" s="256" t="str">
        <f>OVERALL!A45</f>
        <v>WEBSITE EDUCATION</v>
      </c>
      <c r="B45" s="134">
        <f>IF(C45=0,"-",COUNTIF(D45:F45, "y")/C45)</f>
        <v>0.66666666666666663</v>
      </c>
      <c r="C45" s="257">
        <f t="shared" si="0"/>
        <v>3</v>
      </c>
      <c r="D45" s="258" t="s">
        <v>118</v>
      </c>
      <c r="E45" s="258" t="s">
        <v>117</v>
      </c>
      <c r="F45" s="258" t="s">
        <v>117</v>
      </c>
    </row>
    <row r="46" spans="1:13" ht="18" customHeight="1" x14ac:dyDescent="0.2">
      <c r="A46" s="270"/>
      <c r="B46" s="134"/>
      <c r="C46" s="257"/>
      <c r="D46" s="268"/>
      <c r="E46" s="268"/>
      <c r="F46" s="268"/>
    </row>
    <row r="47" spans="1:13" ht="165" x14ac:dyDescent="0.2">
      <c r="A47" s="271" t="s">
        <v>78</v>
      </c>
      <c r="B47" s="302" t="s">
        <v>120</v>
      </c>
      <c r="C47" s="302"/>
      <c r="D47" s="272" t="s">
        <v>121</v>
      </c>
      <c r="E47" s="272" t="s">
        <v>122</v>
      </c>
      <c r="F47" s="272" t="s">
        <v>123</v>
      </c>
    </row>
    <row r="48" spans="1:13" ht="18" customHeight="1" x14ac:dyDescent="0.2">
      <c r="A48" s="273" t="s">
        <v>124</v>
      </c>
      <c r="D48" s="274">
        <f>IF(D$2="","",IF(D$39="n", "", SUM(D$6,D$12,D$17,D$23,D$28,D$34)))</f>
        <v>0.32916666666666666</v>
      </c>
      <c r="E48" s="274">
        <f>IF(E$2="","",IF(E$39="n", "", SUM(E$6,E$12,E$17,E$23,E$28,E$34)))</f>
        <v>0.39166666666666672</v>
      </c>
      <c r="F48" s="274">
        <f>IF(F$2="","",IF(F$39="n", "", SUM(F$6,F$12,F$17,F$23,F$28,F$34)))</f>
        <v>0.45416666666666666</v>
      </c>
    </row>
    <row r="50" spans="1:6" ht="19" x14ac:dyDescent="0.25">
      <c r="A50" s="275" t="s">
        <v>125</v>
      </c>
      <c r="B50" s="276" t="s">
        <v>126</v>
      </c>
    </row>
    <row r="51" spans="1:6" x14ac:dyDescent="0.2">
      <c r="A51" s="181" t="s">
        <v>100</v>
      </c>
      <c r="B51" s="277">
        <v>0.3</v>
      </c>
      <c r="C51" s="181"/>
      <c r="D51" s="278">
        <f>[1]HOLMESGLEN!D$4</f>
        <v>0.8241666666666666</v>
      </c>
      <c r="E51" s="278">
        <f>[1]HOLMESGLEN!E$4</f>
        <v>0.8241666666666666</v>
      </c>
      <c r="F51" s="278">
        <f>[1]HOLMESGLEN!F$4</f>
        <v>0.8241666666666666</v>
      </c>
    </row>
    <row r="52" spans="1:6" x14ac:dyDescent="0.2">
      <c r="A52" s="181" t="s">
        <v>101</v>
      </c>
      <c r="B52" s="277">
        <v>0.7</v>
      </c>
      <c r="C52" s="181"/>
      <c r="D52" s="279">
        <f>D4</f>
        <v>0.32916666666666666</v>
      </c>
      <c r="E52" s="279">
        <f>E4</f>
        <v>0.39166666666666672</v>
      </c>
      <c r="F52" s="279">
        <f>F4</f>
        <v>0.45416666666666666</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0.24724999999999997</v>
      </c>
      <c r="E55" s="279">
        <f>IF(E51="-","-",E51*$B$51)</f>
        <v>0.24724999999999997</v>
      </c>
      <c r="F55" s="279">
        <f>IF(F51="-","-",F51*$B$51)</f>
        <v>0.24724999999999997</v>
      </c>
    </row>
    <row r="56" spans="1:6" x14ac:dyDescent="0.2">
      <c r="A56" s="181" t="s">
        <v>101</v>
      </c>
      <c r="B56" s="181"/>
      <c r="C56" s="181"/>
      <c r="D56" s="279">
        <f>IF(D52="-","-",D52*$B$52)</f>
        <v>0.23041666666666666</v>
      </c>
      <c r="E56" s="279">
        <f>IF(E52="-","-",E52*$B$52)</f>
        <v>0.27416666666666667</v>
      </c>
      <c r="F56" s="279">
        <f>IF(F52="-","-",F52*$B$52)</f>
        <v>0.31791666666666663</v>
      </c>
    </row>
    <row r="57" spans="1:6" x14ac:dyDescent="0.2">
      <c r="A57" s="282" t="s">
        <v>44</v>
      </c>
      <c r="B57" s="282"/>
      <c r="C57" s="282"/>
      <c r="D57" s="283">
        <f>IF(D51="","",IF(D52="","",SUM(D55:D56)))</f>
        <v>0.47766666666666663</v>
      </c>
      <c r="E57" s="283">
        <f>IF(E51="","",IF(E52="","",SUM(E55:E56)))</f>
        <v>0.52141666666666664</v>
      </c>
      <c r="F57" s="283">
        <f>IF(F51="","",IF(F52="","",SUM(F55:F56)))</f>
        <v>0.5651666666666666</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37" activePane="bottomRight" state="frozen"/>
      <selection pane="topRight" activeCell="D1" sqref="D1"/>
      <selection pane="bottomLeft" activeCell="A37" sqref="A37"/>
      <selection pane="bottomRight" activeCell="G48" sqref="G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128</v>
      </c>
      <c r="E2" s="244" t="s">
        <v>129</v>
      </c>
      <c r="F2" s="244" t="s">
        <v>130</v>
      </c>
    </row>
    <row r="3" spans="1:8" ht="19" x14ac:dyDescent="0.2">
      <c r="A3" s="245" t="str">
        <f>OVERALL!E1</f>
        <v>TAFE NSW</v>
      </c>
      <c r="B3" s="246">
        <f>OVERALL!E3</f>
        <v>0.60771626984126981</v>
      </c>
      <c r="C3" s="247" t="s">
        <v>115</v>
      </c>
      <c r="D3" s="248">
        <f>IF(D2="-","-",D57)</f>
        <v>0.50954166666666656</v>
      </c>
      <c r="E3" s="248">
        <f>IF(E2="-","-",E57)</f>
        <v>0.68656547619047625</v>
      </c>
      <c r="F3" s="248">
        <f>IF(F2="-","-",F57)</f>
        <v>0.62704166666666672</v>
      </c>
    </row>
    <row r="4" spans="1:8" ht="18" customHeight="1" x14ac:dyDescent="0.2">
      <c r="A4" s="249" t="str">
        <f>OVERALL!A4</f>
        <v>QUALITY SCORE</v>
      </c>
      <c r="B4" s="120">
        <f>IF(C2=0, "-", IF(COUNTIF(D39:F39, "n")=C2, "-", IF(COUNT(D4:F4)=0, "-", AVERAGE(D4:F4))))</f>
        <v>0.55972222222222223</v>
      </c>
      <c r="C4" s="250" t="s">
        <v>78</v>
      </c>
      <c r="D4" s="120">
        <f>IF(D48&lt;0%,0%,IF(D$2="-","-",IF(D$39="n", "-", SUM(D$6,D$12,D$17,D$23,D$28,D$34))))</f>
        <v>0.40416666666666667</v>
      </c>
      <c r="E4" s="120">
        <f>IF(E48&lt;0%,0%,IF(E$2="-","-",IF(E$39="n", "-", SUM(E$6,E$12,E$17,E$23,E$28,E$34))))</f>
        <v>0.72083333333333344</v>
      </c>
      <c r="F4" s="120">
        <f>IF(F48&lt;0%,0%,IF(F$2="-","-",IF(F$39="n", "-", SUM(F$6,F$12,F$17,F$23,F$28,F$34))))</f>
        <v>0.5541666666666667</v>
      </c>
      <c r="H4" s="123" t="s">
        <v>80</v>
      </c>
    </row>
    <row r="5" spans="1:8" ht="18" customHeight="1" x14ac:dyDescent="0.25">
      <c r="A5" s="251" t="s">
        <v>116</v>
      </c>
      <c r="B5" s="250">
        <f>IF(B6="-","-",AVERAGE(D5:F5))</f>
        <v>0.55972222222222223</v>
      </c>
      <c r="C5" s="250" t="s">
        <v>78</v>
      </c>
      <c r="D5" s="252">
        <f>IF(D$2="","",IF(D$39="n", "", SUM(D$6,D$12,D$17,D$23,D$28)))</f>
        <v>0.40416666666666667</v>
      </c>
      <c r="E5" s="252">
        <f>IF(E$2="","",IF(E$39="n", "", SUM(E$6,E$12,E$17,E$23,E$28)))</f>
        <v>0.72083333333333344</v>
      </c>
      <c r="F5" s="252">
        <f>IF(F$2="","",IF(F$39="n", "", SUM(F$6,F$12,F$17,F$23,F$28)))</f>
        <v>0.5541666666666667</v>
      </c>
      <c r="H5" s="128" t="s">
        <v>83</v>
      </c>
    </row>
    <row r="6" spans="1:8" ht="18" customHeight="1" x14ac:dyDescent="0.2">
      <c r="A6" s="129" t="str">
        <f>OVERALL!A6</f>
        <v>ENGAGE</v>
      </c>
      <c r="B6" s="253">
        <f>IF(C11=0,"-",AVERAGE(B7:B10))</f>
        <v>0.25</v>
      </c>
      <c r="C6" s="254" t="s">
        <v>47</v>
      </c>
      <c r="D6" s="255">
        <f>IF(D11=0,"-",(COUNTIF(D7:D10, "y")/D11)*OVERALL!$C$6)</f>
        <v>0</v>
      </c>
      <c r="E6" s="255">
        <f>IF(E11=0,"-",(COUNTIF(E7:E10, "y")/E11)*OVERALL!$C$6)</f>
        <v>0.1</v>
      </c>
      <c r="F6" s="255">
        <f>IF(F11=0,"-",(COUNTIF(F7:F10, "y")/F11)*OVERALL!$C$6)</f>
        <v>0.05</v>
      </c>
    </row>
    <row r="7" spans="1:8" ht="18" customHeight="1" x14ac:dyDescent="0.2">
      <c r="A7" s="256" t="str">
        <f>OVERALL!A7</f>
        <v>WELCOME</v>
      </c>
      <c r="B7" s="134">
        <f>IF(C7=0,"-",COUNTIF(D7:F7,"y")/C7)</f>
        <v>0.66666666666666663</v>
      </c>
      <c r="C7" s="257">
        <f>$C$2-COUNTIF(D7:F7, "-")</f>
        <v>3</v>
      </c>
      <c r="D7" s="258" t="s">
        <v>118</v>
      </c>
      <c r="E7" s="258" t="s">
        <v>117</v>
      </c>
      <c r="F7" s="258" t="s">
        <v>117</v>
      </c>
      <c r="H7" s="137" t="s">
        <v>84</v>
      </c>
    </row>
    <row r="8" spans="1:8" ht="18" customHeight="1" x14ac:dyDescent="0.25">
      <c r="A8" s="256" t="str">
        <f>OVERALL!A8</f>
        <v>INTENT</v>
      </c>
      <c r="B8" s="134">
        <f>IF(C8=0,"-",COUNTIF(D8:F8,"y")/C8)</f>
        <v>0</v>
      </c>
      <c r="C8" s="257">
        <f>$C$2-COUNTIF(D8:F8, "-")</f>
        <v>3</v>
      </c>
      <c r="D8" s="258" t="s">
        <v>118</v>
      </c>
      <c r="E8" s="258" t="s">
        <v>118</v>
      </c>
      <c r="F8" s="258" t="s">
        <v>118</v>
      </c>
      <c r="H8" s="128" t="s">
        <v>85</v>
      </c>
    </row>
    <row r="9" spans="1:8" ht="18" customHeight="1" x14ac:dyDescent="0.2">
      <c r="A9" s="256" t="str">
        <f>OVERALL!A9</f>
        <v>NAME</v>
      </c>
      <c r="B9" s="134">
        <f>IF(C9=0,"-",COUNTIF(D9:F9,"y")/C9)</f>
        <v>0.33333333333333331</v>
      </c>
      <c r="C9" s="257">
        <f>$C$2-COUNTIF(D9:F9, "-")</f>
        <v>3</v>
      </c>
      <c r="D9" s="258" t="s">
        <v>118</v>
      </c>
      <c r="E9" s="258" t="s">
        <v>117</v>
      </c>
      <c r="F9" s="258" t="s">
        <v>118</v>
      </c>
      <c r="H9" t="s">
        <v>78</v>
      </c>
    </row>
    <row r="10" spans="1:8" ht="18" customHeight="1" x14ac:dyDescent="0.2">
      <c r="A10" s="256" t="str">
        <f>OVERALL!A10</f>
        <v>BRIDGE</v>
      </c>
      <c r="B10" s="134">
        <f>IF(C10=0,"-",COUNTIF(D10:F10,"y")/C10)</f>
        <v>0</v>
      </c>
      <c r="C10" s="257">
        <f>$C$2-COUNTIF(D10:F10, "-")</f>
        <v>3</v>
      </c>
      <c r="D10" s="258" t="s">
        <v>118</v>
      </c>
      <c r="E10" s="258" t="s">
        <v>118</v>
      </c>
      <c r="F10" s="258" t="s">
        <v>118</v>
      </c>
      <c r="H10" s="139" t="s">
        <v>86</v>
      </c>
    </row>
    <row r="11" spans="1:8" ht="18" customHeight="1" x14ac:dyDescent="0.25">
      <c r="A11" s="140"/>
      <c r="C11" s="259">
        <f>AVERAGE(C7:C10)</f>
        <v>3</v>
      </c>
      <c r="D11" s="260">
        <f>COUNTA(D7:D10)-COUNTIF(D7:D10, "-")</f>
        <v>4</v>
      </c>
      <c r="E11" s="260">
        <f>COUNTA(E7:E10)-COUNTIF(E7:E10, "-")</f>
        <v>4</v>
      </c>
      <c r="F11" s="260">
        <f>COUNTA(F7:F10)-COUNTIF(F7:F10, "-")</f>
        <v>4</v>
      </c>
      <c r="H11" s="144" t="s">
        <v>87</v>
      </c>
    </row>
    <row r="12" spans="1:8" ht="18" customHeight="1" x14ac:dyDescent="0.2">
      <c r="A12" s="129" t="str">
        <f>OVERALL!A12</f>
        <v>DISCOVER</v>
      </c>
      <c r="B12" s="253">
        <f>IF(C16=0,"-",AVERAGE(B13:B15))</f>
        <v>0.44444444444444442</v>
      </c>
      <c r="C12" s="131" t="s">
        <v>78</v>
      </c>
      <c r="D12" s="255">
        <f>IF(D16=0,"-",(COUNTIF(D13:D15, "y")/D16)*OVERALL!$C$12)</f>
        <v>6.6666666666666666E-2</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v>
      </c>
      <c r="C13" s="257">
        <f>$C$2-COUNTIF(D13:F13, "-")</f>
        <v>3</v>
      </c>
      <c r="D13" s="258" t="s">
        <v>118</v>
      </c>
      <c r="E13" s="258" t="s">
        <v>118</v>
      </c>
      <c r="F13" s="258" t="s">
        <v>118</v>
      </c>
      <c r="H13" s="146" t="s">
        <v>88</v>
      </c>
    </row>
    <row r="14" spans="1:8" ht="18" customHeight="1" x14ac:dyDescent="0.25">
      <c r="A14" s="256" t="str">
        <f>OVERALL!A14</f>
        <v>LISTEN</v>
      </c>
      <c r="B14" s="134">
        <f>IF(C14=0,"-",COUNTIF(D14:F14,"y")/C14)</f>
        <v>1</v>
      </c>
      <c r="C14" s="257">
        <f>$C$2-COUNTIF(D14:F14, "-")</f>
        <v>3</v>
      </c>
      <c r="D14" s="258" t="s">
        <v>117</v>
      </c>
      <c r="E14" s="258" t="s">
        <v>117</v>
      </c>
      <c r="F14" s="258" t="s">
        <v>117</v>
      </c>
      <c r="H14" s="147" t="s">
        <v>89</v>
      </c>
    </row>
    <row r="15" spans="1:8" ht="18" customHeight="1" x14ac:dyDescent="0.2">
      <c r="A15" s="256" t="str">
        <f>OVERALL!A15</f>
        <v>CONFIRM</v>
      </c>
      <c r="B15" s="134">
        <f>IF(C15=0,"-",COUNTIF(D15:F15,"y")/C15)</f>
        <v>0.33333333333333331</v>
      </c>
      <c r="C15" s="257">
        <f>$C$2-COUNTIF(D15:F15, "-")</f>
        <v>3</v>
      </c>
      <c r="D15" s="258" t="s">
        <v>118</v>
      </c>
      <c r="E15" s="258" t="s">
        <v>117</v>
      </c>
      <c r="F15" s="258" t="s">
        <v>118</v>
      </c>
      <c r="G15" t="s">
        <v>78</v>
      </c>
    </row>
    <row r="16" spans="1:8" ht="18" customHeight="1" x14ac:dyDescent="0.2">
      <c r="A16" s="140"/>
      <c r="C16" s="259">
        <f>AVERAGE(C13:C15)</f>
        <v>3</v>
      </c>
      <c r="D16" s="260">
        <f>COUNTA(D13:D15)-COUNTIF(D13:D15, "-")</f>
        <v>3</v>
      </c>
      <c r="E16" s="260">
        <f>COUNTA(E13:E15)-COUNTIF(E13:E15, "-")</f>
        <v>3</v>
      </c>
      <c r="F16" s="260">
        <f>COUNTA(F13:F15)-COUNTIF(F13:F15, "-")</f>
        <v>3</v>
      </c>
      <c r="H16" s="148" t="s">
        <v>90</v>
      </c>
    </row>
    <row r="17" spans="1:11" ht="18" customHeight="1" x14ac:dyDescent="0.25">
      <c r="A17" s="129" t="str">
        <f>OVERALL!A17</f>
        <v>EDUCATE</v>
      </c>
      <c r="B17" s="253">
        <f>IF(C22=0,"-",AVERAGE(B18:B21))</f>
        <v>0.75</v>
      </c>
      <c r="C17" s="131" t="s">
        <v>78</v>
      </c>
      <c r="D17" s="261">
        <f>IF(D22=0,"-",(COUNTIF(D18:D21, "y")/D22)*OVERALL!$C$17)</f>
        <v>0.1875</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1</v>
      </c>
      <c r="C18" s="257">
        <f>$C$2-COUNTIF(D18:F18, "-")</f>
        <v>3</v>
      </c>
      <c r="D18" s="258" t="s">
        <v>117</v>
      </c>
      <c r="E18" s="258" t="s">
        <v>117</v>
      </c>
      <c r="F18" s="258" t="s">
        <v>117</v>
      </c>
    </row>
    <row r="19" spans="1:11" ht="18" customHeight="1" x14ac:dyDescent="0.2">
      <c r="A19" s="256" t="str">
        <f>OVERALL!A19</f>
        <v>CHECK</v>
      </c>
      <c r="B19" s="134">
        <f>IF(C19=0,"-",COUNTIF(D19:F19,"y")/C19)</f>
        <v>0</v>
      </c>
      <c r="C19" s="257">
        <f>$C$2-COUNTIF(D19:F19, "-")</f>
        <v>3</v>
      </c>
      <c r="D19" s="258" t="s">
        <v>118</v>
      </c>
      <c r="E19" s="258" t="s">
        <v>118</v>
      </c>
      <c r="F19" s="258" t="s">
        <v>118</v>
      </c>
    </row>
    <row r="20" spans="1:11" ht="18" customHeight="1" x14ac:dyDescent="0.2">
      <c r="A20" s="256" t="str">
        <f>OVERALL!A20</f>
        <v>SEEK</v>
      </c>
      <c r="B20" s="134">
        <f>IF(C20=0,"-",COUNTIF(D20:F20,"y")/C20)</f>
        <v>1</v>
      </c>
      <c r="C20" s="257">
        <f>$C$2-COUNTIF(D20:F20, "-")</f>
        <v>3</v>
      </c>
      <c r="D20" s="258" t="s">
        <v>117</v>
      </c>
      <c r="E20" s="258" t="s">
        <v>117</v>
      </c>
      <c r="F20" s="258" t="s">
        <v>117</v>
      </c>
      <c r="H20" t="s">
        <v>78</v>
      </c>
    </row>
    <row r="21" spans="1:11" ht="18" customHeight="1" x14ac:dyDescent="0.2">
      <c r="A21" s="256" t="str">
        <f>OVERALL!A21</f>
        <v>CONFIDENCE</v>
      </c>
      <c r="B21" s="134">
        <f>IF(C21=0,"-",COUNTIF(D21:F21,"y")/C21)</f>
        <v>1</v>
      </c>
      <c r="C21" s="257">
        <f>$C$2-COUNTIF(D21:F21, "-")</f>
        <v>3</v>
      </c>
      <c r="D21" s="258" t="s">
        <v>117</v>
      </c>
      <c r="E21" s="258" t="s">
        <v>117</v>
      </c>
      <c r="F21" s="258" t="s">
        <v>117</v>
      </c>
    </row>
    <row r="22" spans="1:11" ht="18" customHeight="1" x14ac:dyDescent="0.2">
      <c r="A22" s="140"/>
      <c r="C22" s="259">
        <f>AVERAGE(C18:C21)</f>
        <v>3</v>
      </c>
      <c r="D22" s="260">
        <f>COUNTA(D18:D21)-COUNTIF(D18:D21, "-")</f>
        <v>4</v>
      </c>
      <c r="E22" s="260">
        <f>COUNTA(E18:E21)-COUNTIF(E18:E21, "-")</f>
        <v>4</v>
      </c>
      <c r="F22" s="260">
        <f>COUNTA(F18:F21)-COUNTIF(F18:F21, "-")</f>
        <v>4</v>
      </c>
    </row>
    <row r="23" spans="1:11" ht="18" customHeight="1" x14ac:dyDescent="0.2">
      <c r="A23" s="129" t="str">
        <f>OVERALL!A23</f>
        <v>CLOSE</v>
      </c>
      <c r="B23" s="253">
        <f>IF(C27=0,"-",AVERAGE(B24:B26))</f>
        <v>0.44444444444444442</v>
      </c>
      <c r="C23" s="131" t="s">
        <v>78</v>
      </c>
      <c r="D23" s="261">
        <f>IF(D27=0,"-",(COUNTIF(D24:D26, "y")/D27)*OVERALL!$C$23)</f>
        <v>4.9999999999999996E-2</v>
      </c>
      <c r="E23" s="261">
        <f>IF(E27=0,"-",(COUNTIF(E24:E26, "y")/E27)*OVERALL!$C$23)</f>
        <v>9.9999999999999992E-2</v>
      </c>
      <c r="F23" s="261">
        <f>IF(F27=0,"-",(COUNTIF(F24:F26, "y")/F27)*OVERALL!$C$23)</f>
        <v>4.9999999999999996E-2</v>
      </c>
    </row>
    <row r="24" spans="1:11" ht="18" customHeight="1" x14ac:dyDescent="0.2">
      <c r="A24" s="256" t="str">
        <f>OVERALL!A24</f>
        <v>QUESTIONS</v>
      </c>
      <c r="B24" s="134">
        <f>IF(C24=0,"-",COUNTIF(D24:F24,"y")/C24)</f>
        <v>0.33333333333333331</v>
      </c>
      <c r="C24" s="257">
        <f>$C$2-COUNTIF(D24:F24, "-")</f>
        <v>3</v>
      </c>
      <c r="D24" s="258" t="s">
        <v>118</v>
      </c>
      <c r="E24" s="258" t="s">
        <v>117</v>
      </c>
      <c r="F24" s="258" t="s">
        <v>118</v>
      </c>
    </row>
    <row r="25" spans="1:11" ht="18" customHeight="1" x14ac:dyDescent="0.2">
      <c r="A25" s="256" t="str">
        <f>OVERALL!A25</f>
        <v>GRATITUDE</v>
      </c>
      <c r="B25" s="134">
        <f>IF(C25=0,"-",COUNTIF(D25:F25,"y")/C25)</f>
        <v>0</v>
      </c>
      <c r="C25" s="257">
        <f>$C$2-COUNTIF(D25:F25, "-")</f>
        <v>3</v>
      </c>
      <c r="D25" s="258" t="s">
        <v>118</v>
      </c>
      <c r="E25" s="258" t="s">
        <v>118</v>
      </c>
      <c r="F25" s="258" t="s">
        <v>118</v>
      </c>
    </row>
    <row r="26" spans="1:11" ht="18" customHeight="1" x14ac:dyDescent="0.2">
      <c r="A26" s="256" t="str">
        <f>OVERALL!A26</f>
        <v>THANKS</v>
      </c>
      <c r="B26" s="134">
        <f>IF(C26=0,"-",COUNTIF(D26:F26,"y")/C26)</f>
        <v>1</v>
      </c>
      <c r="C26" s="257">
        <f>$C$2-COUNTIF(D26:F26, "-")</f>
        <v>3</v>
      </c>
      <c r="D26" s="258" t="s">
        <v>117</v>
      </c>
      <c r="E26" s="258" t="s">
        <v>117</v>
      </c>
      <c r="F26" s="258" t="s">
        <v>117</v>
      </c>
    </row>
    <row r="27" spans="1:11" ht="18" customHeight="1" x14ac:dyDescent="0.2">
      <c r="A27" s="140"/>
      <c r="C27" s="259">
        <f>AVERAGE(C24:C26)</f>
        <v>3</v>
      </c>
      <c r="D27" s="260">
        <f>COUNTA(D24:D26)-COUNTIF(D24:D26, "-")</f>
        <v>3</v>
      </c>
      <c r="E27" s="260">
        <f>COUNTA(E24:E26)-COUNTIF(E24:E26, "-")</f>
        <v>3</v>
      </c>
      <c r="F27" s="260">
        <f>COUNTA(F24:F26)-COUNTIF(F24:F26, "-")</f>
        <v>3</v>
      </c>
    </row>
    <row r="28" spans="1:11" ht="18" customHeight="1" x14ac:dyDescent="0.2">
      <c r="A28" s="129" t="str">
        <f>OVERALL!A28</f>
        <v>IMPACT</v>
      </c>
      <c r="B28" s="253">
        <f>IF(C33=0,"-",AVERAGE(B29:B32))</f>
        <v>0.83333333333333326</v>
      </c>
      <c r="C28" s="131" t="s">
        <v>78</v>
      </c>
      <c r="D28" s="261">
        <f>IF(D33=0,"-",(COUNTIF(D29:D32, "y")/D33)*OVERALL!$C$28)</f>
        <v>0.1</v>
      </c>
      <c r="E28" s="261">
        <f>IF(E33=0,"-",(COUNTIF(E29:E32, "y")/E33)*OVERALL!$C$28)</f>
        <v>0.2</v>
      </c>
      <c r="F28" s="261">
        <f>IF(F33=0,"-",(COUNTIF(F29:F32, "y")/F33)*OVERALL!$C$28)</f>
        <v>0.2</v>
      </c>
    </row>
    <row r="29" spans="1:11" ht="18" customHeight="1" x14ac:dyDescent="0.2">
      <c r="A29" s="256" t="str">
        <f>OVERALL!A29</f>
        <v>VIBRANCY</v>
      </c>
      <c r="B29" s="134">
        <f>IF(C29=0,"-",COUNTIF(D29:F29,"y")/C29)</f>
        <v>0.66666666666666663</v>
      </c>
      <c r="C29" s="257">
        <f>$C$2-COUNTIF(D29:F29, "-")</f>
        <v>3</v>
      </c>
      <c r="D29" s="258" t="s">
        <v>118</v>
      </c>
      <c r="E29" s="258" t="s">
        <v>117</v>
      </c>
      <c r="F29" s="258" t="s">
        <v>117</v>
      </c>
    </row>
    <row r="30" spans="1:11" ht="18" customHeight="1" x14ac:dyDescent="0.2">
      <c r="A30" s="256" t="str">
        <f>OVERALL!A30</f>
        <v>EMPATHY</v>
      </c>
      <c r="B30" s="134">
        <f>IF(C30=0,"-",COUNTIF(D30:F30,"y")/C30)</f>
        <v>1</v>
      </c>
      <c r="C30" s="257">
        <f>$C$2-COUNTIF(D30:F30, "-")</f>
        <v>3</v>
      </c>
      <c r="D30" s="258" t="s">
        <v>117</v>
      </c>
      <c r="E30" s="258" t="s">
        <v>117</v>
      </c>
      <c r="F30" s="258" t="s">
        <v>117</v>
      </c>
    </row>
    <row r="31" spans="1:11" ht="18" customHeight="1" x14ac:dyDescent="0.2">
      <c r="A31" s="256" t="str">
        <f>OVERALL!A31</f>
        <v>CONTROL</v>
      </c>
      <c r="B31" s="134">
        <f>IF(C31=0,"-",COUNTIF(D31:F31,"y")/C31)</f>
        <v>1</v>
      </c>
      <c r="C31" s="257">
        <f>$C$2-COUNTIF(D31:F31, "-")</f>
        <v>3</v>
      </c>
      <c r="D31" s="258" t="s">
        <v>117</v>
      </c>
      <c r="E31" s="258" t="s">
        <v>117</v>
      </c>
      <c r="F31" s="258" t="s">
        <v>117</v>
      </c>
    </row>
    <row r="32" spans="1:11" ht="18" customHeight="1" x14ac:dyDescent="0.2">
      <c r="A32" s="256" t="str">
        <f>OVERALL!A32</f>
        <v>CLARITY</v>
      </c>
      <c r="B32" s="134">
        <f>IF(C32=0,"-",COUNTIF(D32:F32,"y")/C32)</f>
        <v>0.66666666666666663</v>
      </c>
      <c r="C32" s="257">
        <f>$C$2-COUNTIF(D32:F32, "-")</f>
        <v>3</v>
      </c>
      <c r="D32" s="258" t="s">
        <v>118</v>
      </c>
      <c r="E32" s="258" t="s">
        <v>117</v>
      </c>
      <c r="F32" s="258" t="s">
        <v>117</v>
      </c>
      <c r="K32" t="s">
        <v>78</v>
      </c>
    </row>
    <row r="33" spans="1:16" ht="18" customHeight="1" x14ac:dyDescent="0.2">
      <c r="A33" s="155"/>
      <c r="B33" s="156"/>
      <c r="C33" s="259">
        <f>AVERAGE(C29:C32)</f>
        <v>3</v>
      </c>
      <c r="D33" s="260">
        <f>COUNTA(D29:D32)-COUNTIF(D29:D32, "-")</f>
        <v>4</v>
      </c>
      <c r="E33" s="260">
        <f>COUNTA(E29:E32)-COUNTIF(E29:E32, "-")</f>
        <v>4</v>
      </c>
      <c r="F33" s="260">
        <f>COUNTA(F29:F32)-COUNTIF(F29:F32, "-")</f>
        <v>4</v>
      </c>
    </row>
    <row r="34" spans="1:16"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6" ht="18" customHeight="1" x14ac:dyDescent="0.2">
      <c r="A35" s="162" t="str">
        <f>OVERALL!A35</f>
        <v>AUDIO ISSUE (MAJOR IMPACT)</v>
      </c>
      <c r="B35" s="134">
        <f>IF(C35=0,"-",COUNTIF(D35:F35,"y")/C35)</f>
        <v>0</v>
      </c>
      <c r="C35" s="257">
        <f>$C$2-COUNTIF(D35:F35, "-")</f>
        <v>3</v>
      </c>
      <c r="D35" s="258" t="s">
        <v>118</v>
      </c>
      <c r="E35" s="258" t="s">
        <v>118</v>
      </c>
      <c r="F35" s="258" t="s">
        <v>118</v>
      </c>
      <c r="H35" s="258">
        <v>-0.3</v>
      </c>
      <c r="J35" s="258"/>
      <c r="K35" s="258"/>
      <c r="L35" s="258"/>
    </row>
    <row r="36" spans="1:16" ht="18" customHeight="1" x14ac:dyDescent="0.2">
      <c r="A36" s="162" t="str">
        <f>OVERALL!A36</f>
        <v>AUDIO ISSUE (DISTRACTION)</v>
      </c>
      <c r="B36" s="134">
        <f>IF(C36=0,"-",COUNTIF(D36:F36,"y")/C36)</f>
        <v>0</v>
      </c>
      <c r="C36" s="257">
        <f>$C$2-COUNTIF(D36:F36, "-")</f>
        <v>3</v>
      </c>
      <c r="D36" s="258" t="s">
        <v>118</v>
      </c>
      <c r="E36" s="258" t="s">
        <v>118</v>
      </c>
      <c r="F36" s="258" t="s">
        <v>118</v>
      </c>
      <c r="H36" s="258">
        <v>-0.1</v>
      </c>
      <c r="J36" s="258"/>
      <c r="K36" s="258"/>
      <c r="L36" s="258"/>
    </row>
    <row r="37" spans="1:16" ht="18" customHeight="1" x14ac:dyDescent="0.2">
      <c r="A37" s="155"/>
      <c r="B37" s="156"/>
      <c r="C37" s="259">
        <f>C35</f>
        <v>3</v>
      </c>
      <c r="D37" s="260">
        <f>IF(D35="NA","",COUNTIF(D35:D36, "y"))</f>
        <v>0</v>
      </c>
      <c r="E37" s="260">
        <f>IF(E35="NA","",COUNTIF(E35:E36, "y"))</f>
        <v>0</v>
      </c>
      <c r="F37" s="260">
        <f>IF(F35="NA","",COUNTIF(F35:F36, "y"))</f>
        <v>0</v>
      </c>
    </row>
    <row r="38" spans="1:16" ht="18" customHeight="1" x14ac:dyDescent="0.2">
      <c r="A38" s="301" t="str">
        <f>OVERALL!A38</f>
        <v>ADDITIONAL INSIGHT</v>
      </c>
      <c r="B38" s="301"/>
      <c r="C38" s="168" t="s">
        <v>78</v>
      </c>
      <c r="D38" s="265"/>
      <c r="E38" s="265"/>
      <c r="F38" s="265"/>
    </row>
    <row r="39" spans="1:16" ht="18" customHeight="1" x14ac:dyDescent="0.2">
      <c r="A39" s="256" t="str">
        <f>OVERALL!A39</f>
        <v>CALL ANSWERED-QUALITY</v>
      </c>
      <c r="B39" s="134">
        <f>IF(C39=0,"-",COUNTIF(D39:F39, "y")/C39)</f>
        <v>1</v>
      </c>
      <c r="C39" s="257">
        <f t="shared" ref="C39:C45" si="0">$C$2-COUNTIF(D39:F39, "-")</f>
        <v>3</v>
      </c>
      <c r="D39" s="258" t="s">
        <v>117</v>
      </c>
      <c r="E39" s="258" t="s">
        <v>117</v>
      </c>
      <c r="F39" s="258" t="s">
        <v>117</v>
      </c>
    </row>
    <row r="40" spans="1:16" ht="18" customHeight="1" x14ac:dyDescent="0.2">
      <c r="A40" s="256" t="str">
        <f>OVERALL!A40</f>
        <v>TALK TIME</v>
      </c>
      <c r="B40" s="266">
        <f>IF(C40=0,"-",AVERAGE(D40:F40))</f>
        <v>4.3827160493827141E-3</v>
      </c>
      <c r="C40" s="257">
        <f t="shared" si="0"/>
        <v>3</v>
      </c>
      <c r="D40" s="284">
        <v>2.5694444444444402E-3</v>
      </c>
      <c r="E40" s="284">
        <v>8.5300925925925909E-3</v>
      </c>
      <c r="F40" s="284">
        <v>2.04861111111111E-3</v>
      </c>
      <c r="G40" s="176"/>
      <c r="H40" s="235"/>
      <c r="I40" s="235"/>
      <c r="J40" s="235"/>
      <c r="K40" s="235"/>
      <c r="L40" s="235"/>
      <c r="M40" s="235"/>
      <c r="N40" s="235"/>
      <c r="O40" s="235"/>
      <c r="P40" s="235"/>
    </row>
    <row r="41" spans="1:16" ht="18" customHeight="1" x14ac:dyDescent="0.2">
      <c r="A41" s="256" t="str">
        <f>OVERALL!A41</f>
        <v>ASSESSOR RATING (0-10)</v>
      </c>
      <c r="B41" s="177">
        <f>IF(C41=0,"-",SUM(D41:F41)/C41)</f>
        <v>5.333333333333333</v>
      </c>
      <c r="C41" s="257">
        <f t="shared" si="0"/>
        <v>3</v>
      </c>
      <c r="D41" s="268">
        <v>4</v>
      </c>
      <c r="E41" s="268">
        <v>7</v>
      </c>
      <c r="F41" s="268">
        <v>5</v>
      </c>
    </row>
    <row r="42" spans="1:16" ht="18" customHeight="1" x14ac:dyDescent="0.2">
      <c r="A42" s="256" t="str">
        <f>OVERALL!A42</f>
        <v>EXPLAINED KEY FEATURES</v>
      </c>
      <c r="B42" s="134">
        <f>IF(C42=0,"-",COUNTIF(D42:F42, "y")/C42)</f>
        <v>1</v>
      </c>
      <c r="C42" s="257">
        <f t="shared" si="0"/>
        <v>3</v>
      </c>
      <c r="D42" s="258" t="s">
        <v>117</v>
      </c>
      <c r="E42" s="258" t="s">
        <v>117</v>
      </c>
      <c r="F42" s="258" t="s">
        <v>117</v>
      </c>
      <c r="G42" s="269"/>
      <c r="H42" t="s">
        <v>78</v>
      </c>
    </row>
    <row r="43" spans="1:16" ht="18" customHeight="1" x14ac:dyDescent="0.2">
      <c r="A43" s="256" t="str">
        <f>OVERALL!A43</f>
        <v>REVEALED PRICING</v>
      </c>
      <c r="B43" s="134">
        <f>IF(C43=0,"-",COUNTIF(D43:F43, "y")/C43)</f>
        <v>0.33333333333333331</v>
      </c>
      <c r="C43" s="257">
        <f t="shared" si="0"/>
        <v>3</v>
      </c>
      <c r="D43" s="258" t="s">
        <v>118</v>
      </c>
      <c r="E43" s="258" t="s">
        <v>117</v>
      </c>
      <c r="F43" s="258" t="s">
        <v>118</v>
      </c>
    </row>
    <row r="44" spans="1:16" ht="18" customHeight="1" x14ac:dyDescent="0.2">
      <c r="A44" s="256" t="str">
        <f>OVERALL!A44</f>
        <v>EXPLAINED ACTIONS &amp; PROCESS</v>
      </c>
      <c r="B44" s="134">
        <f>IF(C44=0,"-",COUNTIF(D44:F44, "y")/C44)</f>
        <v>1</v>
      </c>
      <c r="C44" s="257">
        <f t="shared" si="0"/>
        <v>3</v>
      </c>
      <c r="D44" s="258" t="s">
        <v>117</v>
      </c>
      <c r="E44" s="258" t="s">
        <v>117</v>
      </c>
      <c r="F44" s="258" t="s">
        <v>117</v>
      </c>
    </row>
    <row r="45" spans="1:16" ht="18" customHeight="1" x14ac:dyDescent="0.2">
      <c r="A45" s="256" t="str">
        <f>OVERALL!A45</f>
        <v>WEBSITE EDUCATION</v>
      </c>
      <c r="B45" s="134">
        <f>IF(C45=0,"-",COUNTIF(D45:F45, "y")/C45)</f>
        <v>0.33333333333333331</v>
      </c>
      <c r="C45" s="257">
        <f t="shared" si="0"/>
        <v>3</v>
      </c>
      <c r="D45" s="258" t="s">
        <v>118</v>
      </c>
      <c r="E45" s="258" t="s">
        <v>117</v>
      </c>
      <c r="F45" s="258" t="s">
        <v>118</v>
      </c>
    </row>
    <row r="46" spans="1:16" ht="18" customHeight="1" x14ac:dyDescent="0.2">
      <c r="A46" s="270"/>
      <c r="B46" s="134"/>
      <c r="C46" s="257"/>
      <c r="D46" s="268"/>
      <c r="E46" s="268"/>
      <c r="F46" s="268"/>
    </row>
    <row r="47" spans="1:16" ht="120" x14ac:dyDescent="0.2">
      <c r="A47" s="271" t="s">
        <v>78</v>
      </c>
      <c r="B47" s="302" t="s">
        <v>120</v>
      </c>
      <c r="C47" s="302"/>
      <c r="D47" s="272" t="s">
        <v>131</v>
      </c>
      <c r="E47" s="272" t="s">
        <v>132</v>
      </c>
      <c r="F47" s="272" t="s">
        <v>133</v>
      </c>
    </row>
    <row r="48" spans="1:16" ht="18" customHeight="1" x14ac:dyDescent="0.2">
      <c r="A48" s="273" t="s">
        <v>124</v>
      </c>
      <c r="D48" s="274">
        <f>IF(D$2="","",IF(D$39="n", "", SUM(D$6,D$12,D$17,D$23,D$28,D$34)))</f>
        <v>0.40416666666666667</v>
      </c>
      <c r="E48" s="274">
        <f>IF(E$2="","",IF(E$39="n", "", SUM(E$6,E$12,E$17,E$23,E$28,E$34)))</f>
        <v>0.72083333333333344</v>
      </c>
      <c r="F48" s="274">
        <f>IF(F$2="","",IF(F$39="n", "", SUM(F$6,F$12,F$17,F$23,F$28,F$34)))</f>
        <v>0.5541666666666667</v>
      </c>
    </row>
    <row r="50" spans="1:6" ht="19" x14ac:dyDescent="0.25">
      <c r="A50" s="275" t="s">
        <v>125</v>
      </c>
      <c r="B50" s="276" t="s">
        <v>126</v>
      </c>
    </row>
    <row r="51" spans="1:6" x14ac:dyDescent="0.2">
      <c r="A51" s="181" t="s">
        <v>100</v>
      </c>
      <c r="B51" s="277">
        <v>0.3</v>
      </c>
      <c r="C51" s="181"/>
      <c r="D51" s="278">
        <f>'[1]TAFE NSW'!D$4</f>
        <v>0.75541666666666663</v>
      </c>
      <c r="E51" s="278">
        <f>'[1]TAFE NSW'!E$4</f>
        <v>0.6066071428571429</v>
      </c>
      <c r="F51" s="278">
        <f>'[1]TAFE NSW'!F$4</f>
        <v>0.79708333333333337</v>
      </c>
    </row>
    <row r="52" spans="1:6" x14ac:dyDescent="0.2">
      <c r="A52" s="181" t="s">
        <v>101</v>
      </c>
      <c r="B52" s="277">
        <v>0.7</v>
      </c>
      <c r="C52" s="181"/>
      <c r="D52" s="279">
        <f>D4</f>
        <v>0.40416666666666667</v>
      </c>
      <c r="E52" s="279">
        <f>E4</f>
        <v>0.72083333333333344</v>
      </c>
      <c r="F52" s="279">
        <f>F4</f>
        <v>0.5541666666666667</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0.22662499999999997</v>
      </c>
      <c r="E55" s="279">
        <f>IF(E51="-","-",E51*$B$51)</f>
        <v>0.18198214285714287</v>
      </c>
      <c r="F55" s="279">
        <f>IF(F51="-","-",F51*$B$51)</f>
        <v>0.239125</v>
      </c>
    </row>
    <row r="56" spans="1:6" x14ac:dyDescent="0.2">
      <c r="A56" s="181" t="s">
        <v>101</v>
      </c>
      <c r="B56" s="181"/>
      <c r="C56" s="181"/>
      <c r="D56" s="279">
        <f>IF(D52="-","-",D52*$B$52)</f>
        <v>0.28291666666666665</v>
      </c>
      <c r="E56" s="279">
        <f>IF(E52="-","-",E52*$B$52)</f>
        <v>0.50458333333333338</v>
      </c>
      <c r="F56" s="279">
        <f>IF(F52="-","-",F52*$B$52)</f>
        <v>0.38791666666666669</v>
      </c>
    </row>
    <row r="57" spans="1:6" x14ac:dyDescent="0.2">
      <c r="A57" s="282" t="s">
        <v>44</v>
      </c>
      <c r="B57" s="282"/>
      <c r="C57" s="282"/>
      <c r="D57" s="283">
        <f>IF(D51="","",IF(D52="","",SUM(D55:D56)))</f>
        <v>0.50954166666666656</v>
      </c>
      <c r="E57" s="283">
        <f>IF(E51="","",IF(E52="","",SUM(E55:E56)))</f>
        <v>0.68656547619047625</v>
      </c>
      <c r="F57" s="283">
        <f>IF(F51="","",IF(F52="","",SUM(F55:F56)))</f>
        <v>0.62704166666666672</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2" activePane="bottomRight" state="frozen"/>
      <selection activeCell="D46" sqref="D46"/>
      <selection pane="topRight" activeCell="D46" sqref="D46"/>
      <selection pane="bottomLeft" activeCell="D46" sqref="D46"/>
      <selection pane="bottomRight" activeCell="F48" sqref="F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43</v>
      </c>
      <c r="E2" s="244" t="s">
        <v>134</v>
      </c>
      <c r="F2" s="244" t="s">
        <v>135</v>
      </c>
    </row>
    <row r="3" spans="1:8" ht="19" x14ac:dyDescent="0.2">
      <c r="A3" s="245" t="str">
        <f>OVERALL!F1</f>
        <v>TAFE QLD</v>
      </c>
      <c r="B3" s="246">
        <f>OVERALL!F3</f>
        <v>0.58224999999999993</v>
      </c>
      <c r="C3" s="247" t="s">
        <v>115</v>
      </c>
      <c r="D3" s="248" t="str">
        <f>IF(D2="-","-",D57)</f>
        <v>-</v>
      </c>
      <c r="E3" s="248">
        <f>IF(E2="-","-",E57)</f>
        <v>0.58808333333333329</v>
      </c>
      <c r="F3" s="248">
        <f>IF(F2="-","-",F57)</f>
        <v>0.57641666666666669</v>
      </c>
    </row>
    <row r="4" spans="1:8" ht="18" customHeight="1" x14ac:dyDescent="0.2">
      <c r="A4" s="249" t="str">
        <f>OVERALL!A4</f>
        <v>QUALITY SCORE</v>
      </c>
      <c r="B4" s="120">
        <f>IF(C2=0, "-", IF(COUNTIF(D39:F39, "n")=C2, "-", IF(COUNT(D4:F4)=0, "-", AVERAGE(D4:F4))))</f>
        <v>0.51249999999999996</v>
      </c>
      <c r="C4" s="250" t="s">
        <v>78</v>
      </c>
      <c r="D4" s="120" t="str">
        <f>IF(D48&lt;0%,0%,IF(D$2="-","-",IF(D$39="n", "-", SUM(D$6,D$12,D$17,D$23,D$28,D$34))))</f>
        <v>-</v>
      </c>
      <c r="E4" s="120">
        <f>IF(E48&lt;0%,0%,IF(E$2="-","-",IF(E$39="n", "-", SUM(E$6,E$12,E$17,E$23,E$28,E$34))))</f>
        <v>0.52083333333333326</v>
      </c>
      <c r="F4" s="120">
        <f>IF(F48&lt;0%,0%,IF(F$2="-","-",IF(F$39="n", "-", SUM(F$6,F$12,F$17,F$23,F$28,F$34))))</f>
        <v>0.50416666666666665</v>
      </c>
      <c r="H4" s="123" t="s">
        <v>80</v>
      </c>
    </row>
    <row r="5" spans="1:8" ht="18" customHeight="1" x14ac:dyDescent="0.25">
      <c r="A5" s="251" t="s">
        <v>116</v>
      </c>
      <c r="B5" s="250">
        <f>IF(B6="-","-",AVERAGE(D5:F5))</f>
        <v>0.34166666666666662</v>
      </c>
      <c r="C5" s="250" t="s">
        <v>78</v>
      </c>
      <c r="D5" s="252">
        <f>IF(D$2="","",IF(D$39="n", "", SUM(D$6,D$12,D$17,D$23,D$28)))</f>
        <v>0</v>
      </c>
      <c r="E5" s="252">
        <f>IF(E$2="","",IF(E$39="n", "", SUM(E$6,E$12,E$17,E$23,E$28)))</f>
        <v>0.52083333333333326</v>
      </c>
      <c r="F5" s="252">
        <f>IF(F$2="","",IF(F$39="n", "", SUM(F$6,F$12,F$17,F$23,F$28)))</f>
        <v>0.50416666666666665</v>
      </c>
      <c r="H5" s="128" t="s">
        <v>83</v>
      </c>
    </row>
    <row r="6" spans="1:8" ht="18" customHeight="1" x14ac:dyDescent="0.2">
      <c r="A6" s="129" t="str">
        <f>OVERALL!A6</f>
        <v>ENGAGE</v>
      </c>
      <c r="B6" s="253">
        <f>IF(C11=0,"-",AVERAGE(B7:B10))</f>
        <v>0</v>
      </c>
      <c r="C6" s="254" t="s">
        <v>47</v>
      </c>
      <c r="D6" s="255" t="str">
        <f>IF(D11=0,"-",(COUNTIF(D7:D10, "y")/D11)*OVERALL!$C$6)</f>
        <v>-</v>
      </c>
      <c r="E6" s="255">
        <f>IF(E11=0,"-",(COUNTIF(E7:E10, "y")/E11)*OVERALL!$C$6)</f>
        <v>0</v>
      </c>
      <c r="F6" s="255">
        <f>IF(F11=0,"-",(COUNTIF(F7:F10, "y")/F11)*OVERALL!$C$6)</f>
        <v>0</v>
      </c>
    </row>
    <row r="7" spans="1:8" ht="18" customHeight="1" x14ac:dyDescent="0.2">
      <c r="A7" s="256" t="str">
        <f>OVERALL!A7</f>
        <v>WELCOME</v>
      </c>
      <c r="B7" s="134">
        <f>IF(C7=0,"-",COUNTIF(D7:F7,"y")/C7)</f>
        <v>0</v>
      </c>
      <c r="C7" s="257">
        <f>$C$2-COUNTIF(D7:F7, "-")</f>
        <v>2</v>
      </c>
      <c r="D7" s="258" t="s">
        <v>43</v>
      </c>
      <c r="E7" s="258" t="s">
        <v>118</v>
      </c>
      <c r="F7" s="258" t="s">
        <v>118</v>
      </c>
      <c r="H7" s="137" t="s">
        <v>84</v>
      </c>
    </row>
    <row r="8" spans="1:8" ht="18" customHeight="1" x14ac:dyDescent="0.25">
      <c r="A8" s="256" t="str">
        <f>OVERALL!A8</f>
        <v>INTENT</v>
      </c>
      <c r="B8" s="134">
        <f>IF(C8=0,"-",COUNTIF(D8:F8,"y")/C8)</f>
        <v>0</v>
      </c>
      <c r="C8" s="257">
        <f>$C$2-COUNTIF(D8:F8, "-")</f>
        <v>2</v>
      </c>
      <c r="D8" s="258" t="s">
        <v>43</v>
      </c>
      <c r="E8" s="258" t="s">
        <v>118</v>
      </c>
      <c r="F8" s="258" t="s">
        <v>118</v>
      </c>
      <c r="H8" s="128" t="s">
        <v>85</v>
      </c>
    </row>
    <row r="9" spans="1:8" ht="18" customHeight="1" x14ac:dyDescent="0.2">
      <c r="A9" s="256" t="str">
        <f>OVERALL!A9</f>
        <v>NAME</v>
      </c>
      <c r="B9" s="134">
        <f>IF(C9=0,"-",COUNTIF(D9:F9,"y")/C9)</f>
        <v>0</v>
      </c>
      <c r="C9" s="257">
        <f>$C$2-COUNTIF(D9:F9, "-")</f>
        <v>2</v>
      </c>
      <c r="D9" s="258" t="s">
        <v>43</v>
      </c>
      <c r="E9" s="258" t="s">
        <v>118</v>
      </c>
      <c r="F9" s="258" t="s">
        <v>118</v>
      </c>
      <c r="H9" t="s">
        <v>78</v>
      </c>
    </row>
    <row r="10" spans="1:8" ht="18" customHeight="1" x14ac:dyDescent="0.2">
      <c r="A10" s="256" t="str">
        <f>OVERALL!A10</f>
        <v>BRIDGE</v>
      </c>
      <c r="B10" s="134">
        <f>IF(C10=0,"-",COUNTIF(D10:F10,"y")/C10)</f>
        <v>0</v>
      </c>
      <c r="C10" s="257">
        <f>$C$2-COUNTIF(D10:F10, "-")</f>
        <v>2</v>
      </c>
      <c r="D10" s="258" t="s">
        <v>43</v>
      </c>
      <c r="E10" s="258" t="s">
        <v>118</v>
      </c>
      <c r="F10" s="258" t="s">
        <v>118</v>
      </c>
      <c r="H10" s="139" t="s">
        <v>86</v>
      </c>
    </row>
    <row r="11" spans="1:8" ht="18" customHeight="1" x14ac:dyDescent="0.25">
      <c r="A11" s="140"/>
      <c r="C11" s="259">
        <f>AVERAGE(C7:C10)</f>
        <v>2</v>
      </c>
      <c r="D11" s="260">
        <f>COUNTA(D7:D10)-COUNTIF(D7:D10, "-")</f>
        <v>0</v>
      </c>
      <c r="E11" s="260">
        <f>COUNTA(E7:E10)-COUNTIF(E7:E10, "-")</f>
        <v>4</v>
      </c>
      <c r="F11" s="260">
        <f>COUNTA(F7:F10)-COUNTIF(F7:F10, "-")</f>
        <v>4</v>
      </c>
      <c r="H11" s="144" t="s">
        <v>87</v>
      </c>
    </row>
    <row r="12" spans="1:8" ht="18" customHeight="1" x14ac:dyDescent="0.2">
      <c r="A12" s="129" t="str">
        <f>OVERALL!A12</f>
        <v>DISCOVER</v>
      </c>
      <c r="B12" s="253">
        <f>IF(C16=0,"-",AVERAGE(B13:B15))</f>
        <v>0.5</v>
      </c>
      <c r="C12" s="131" t="s">
        <v>78</v>
      </c>
      <c r="D12" s="255" t="str">
        <f>IF(D16=0,"-",(COUNTIF(D13:D15, "y")/D16)*OVERALL!$C$12)</f>
        <v>-</v>
      </c>
      <c r="E12" s="255">
        <f>IF(E16=0,"-",(COUNTIF(E13:E15, "y")/E16)*OVERALL!$C$12)</f>
        <v>0.13333333333333333</v>
      </c>
      <c r="F12" s="255">
        <f>IF(F16=0,"-",(COUNTIF(F13:F15, "y")/F16)*OVERALL!$C$12)</f>
        <v>6.6666666666666666E-2</v>
      </c>
      <c r="H12" t="s">
        <v>78</v>
      </c>
    </row>
    <row r="13" spans="1:8" ht="18" customHeight="1" x14ac:dyDescent="0.2">
      <c r="A13" s="256" t="str">
        <f>OVERALL!A13</f>
        <v>CONVERSE</v>
      </c>
      <c r="B13" s="134">
        <f>IF(C13=0,"-",COUNTIF(D13:F13,"y")/C13)</f>
        <v>0</v>
      </c>
      <c r="C13" s="257">
        <f>$C$2-COUNTIF(D13:F13, "-")</f>
        <v>2</v>
      </c>
      <c r="D13" s="258" t="s">
        <v>43</v>
      </c>
      <c r="E13" s="258" t="s">
        <v>118</v>
      </c>
      <c r="F13" s="258" t="s">
        <v>118</v>
      </c>
      <c r="H13" s="146" t="s">
        <v>88</v>
      </c>
    </row>
    <row r="14" spans="1:8" ht="18" customHeight="1" x14ac:dyDescent="0.25">
      <c r="A14" s="256" t="str">
        <f>OVERALL!A14</f>
        <v>LISTEN</v>
      </c>
      <c r="B14" s="134">
        <f>IF(C14=0,"-",COUNTIF(D14:F14,"y")/C14)</f>
        <v>1</v>
      </c>
      <c r="C14" s="257">
        <f>$C$2-COUNTIF(D14:F14, "-")</f>
        <v>2</v>
      </c>
      <c r="D14" s="258" t="s">
        <v>43</v>
      </c>
      <c r="E14" s="258" t="s">
        <v>117</v>
      </c>
      <c r="F14" s="258" t="s">
        <v>117</v>
      </c>
      <c r="H14" s="147" t="s">
        <v>89</v>
      </c>
    </row>
    <row r="15" spans="1:8" ht="18" customHeight="1" x14ac:dyDescent="0.2">
      <c r="A15" s="256" t="str">
        <f>OVERALL!A15</f>
        <v>CONFIRM</v>
      </c>
      <c r="B15" s="134">
        <f>IF(C15=0,"-",COUNTIF(D15:F15,"y")/C15)</f>
        <v>0.5</v>
      </c>
      <c r="C15" s="257">
        <f>$C$2-COUNTIF(D15:F15, "-")</f>
        <v>2</v>
      </c>
      <c r="D15" s="258" t="s">
        <v>43</v>
      </c>
      <c r="E15" s="258" t="s">
        <v>117</v>
      </c>
      <c r="F15" s="258" t="s">
        <v>118</v>
      </c>
      <c r="G15" t="s">
        <v>78</v>
      </c>
    </row>
    <row r="16" spans="1:8" ht="18" customHeight="1" x14ac:dyDescent="0.2">
      <c r="A16" s="140"/>
      <c r="C16" s="259">
        <f>AVERAGE(C13:C15)</f>
        <v>2</v>
      </c>
      <c r="D16" s="260">
        <f>COUNTA(D13:D15)-COUNTIF(D13:D15, "-")</f>
        <v>0</v>
      </c>
      <c r="E16" s="260">
        <f>COUNTA(E13:E15)-COUNTIF(E13:E15, "-")</f>
        <v>3</v>
      </c>
      <c r="F16" s="260">
        <f>COUNTA(F13:F15)-COUNTIF(F13:F15, "-")</f>
        <v>3</v>
      </c>
      <c r="H16" s="148" t="s">
        <v>90</v>
      </c>
    </row>
    <row r="17" spans="1:11" ht="18" customHeight="1" x14ac:dyDescent="0.25">
      <c r="A17" s="129" t="str">
        <f>OVERALL!A17</f>
        <v>EDUCATE</v>
      </c>
      <c r="B17" s="253">
        <f>IF(C22=0,"-",AVERAGE(B18:B21))</f>
        <v>0.75</v>
      </c>
      <c r="C17" s="131" t="s">
        <v>78</v>
      </c>
      <c r="D17" s="261" t="str">
        <f>IF(D22=0,"-",(COUNTIF(D18:D21, "y")/D22)*OVERALL!$C$17)</f>
        <v>-</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1</v>
      </c>
      <c r="C18" s="257">
        <f>$C$2-COUNTIF(D18:F18, "-")</f>
        <v>2</v>
      </c>
      <c r="D18" s="258" t="s">
        <v>43</v>
      </c>
      <c r="E18" s="258" t="s">
        <v>117</v>
      </c>
      <c r="F18" s="258" t="s">
        <v>117</v>
      </c>
    </row>
    <row r="19" spans="1:11" ht="18" customHeight="1" x14ac:dyDescent="0.2">
      <c r="A19" s="256" t="str">
        <f>OVERALL!A19</f>
        <v>CHECK</v>
      </c>
      <c r="B19" s="134">
        <f>IF(C19=0,"-",COUNTIF(D19:F19,"y")/C19)</f>
        <v>0</v>
      </c>
      <c r="C19" s="257">
        <f>$C$2-COUNTIF(D19:F19, "-")</f>
        <v>2</v>
      </c>
      <c r="D19" s="258" t="s">
        <v>43</v>
      </c>
      <c r="E19" s="258" t="s">
        <v>118</v>
      </c>
      <c r="F19" s="258" t="s">
        <v>118</v>
      </c>
    </row>
    <row r="20" spans="1:11" ht="18" customHeight="1" x14ac:dyDescent="0.2">
      <c r="A20" s="256" t="str">
        <f>OVERALL!A20</f>
        <v>SEEK</v>
      </c>
      <c r="B20" s="134">
        <f>IF(C20=0,"-",COUNTIF(D20:F20,"y")/C20)</f>
        <v>1</v>
      </c>
      <c r="C20" s="257">
        <f>$C$2-COUNTIF(D20:F20, "-")</f>
        <v>2</v>
      </c>
      <c r="D20" s="258" t="s">
        <v>43</v>
      </c>
      <c r="E20" s="258" t="s">
        <v>117</v>
      </c>
      <c r="F20" s="258" t="s">
        <v>117</v>
      </c>
      <c r="H20" t="s">
        <v>78</v>
      </c>
    </row>
    <row r="21" spans="1:11" ht="18" customHeight="1" x14ac:dyDescent="0.2">
      <c r="A21" s="256" t="str">
        <f>OVERALL!A21</f>
        <v>CONFIDENCE</v>
      </c>
      <c r="B21" s="134">
        <f>IF(C21=0,"-",COUNTIF(D21:F21,"y")/C21)</f>
        <v>1</v>
      </c>
      <c r="C21" s="257">
        <f>$C$2-COUNTIF(D21:F21, "-")</f>
        <v>2</v>
      </c>
      <c r="D21" s="258" t="s">
        <v>43</v>
      </c>
      <c r="E21" s="258" t="s">
        <v>117</v>
      </c>
      <c r="F21" s="258" t="s">
        <v>117</v>
      </c>
    </row>
    <row r="22" spans="1:11" ht="18" customHeight="1" x14ac:dyDescent="0.2">
      <c r="A22" s="140"/>
      <c r="C22" s="259">
        <f>AVERAGE(C18:C21)</f>
        <v>2</v>
      </c>
      <c r="D22" s="260">
        <f>COUNTA(D18:D21)-COUNTIF(D18:D21, "-")</f>
        <v>0</v>
      </c>
      <c r="E22" s="260">
        <f>COUNTA(E18:E21)-COUNTIF(E18:E21, "-")</f>
        <v>4</v>
      </c>
      <c r="F22" s="260">
        <f>COUNTA(F18:F21)-COUNTIF(F18:F21, "-")</f>
        <v>4</v>
      </c>
    </row>
    <row r="23" spans="1:11" ht="18" customHeight="1" x14ac:dyDescent="0.2">
      <c r="A23" s="129" t="str">
        <f>OVERALL!A23</f>
        <v>CLOSE</v>
      </c>
      <c r="B23" s="253">
        <f>IF(C27=0,"-",AVERAGE(B24:B26))</f>
        <v>0.16666666666666666</v>
      </c>
      <c r="C23" s="131" t="s">
        <v>78</v>
      </c>
      <c r="D23" s="261" t="str">
        <f>IF(D27=0,"-",(COUNTIF(D24:D26, "y")/D27)*OVERALL!$C$23)</f>
        <v>-</v>
      </c>
      <c r="E23" s="261">
        <f>IF(E27=0,"-",(COUNTIF(E24:E26, "y")/E27)*OVERALL!$C$23)</f>
        <v>0</v>
      </c>
      <c r="F23" s="261">
        <f>IF(F27=0,"-",(COUNTIF(F24:F26, "y")/F27)*OVERALL!$C$23)</f>
        <v>4.9999999999999996E-2</v>
      </c>
    </row>
    <row r="24" spans="1:11" ht="18" customHeight="1" x14ac:dyDescent="0.2">
      <c r="A24" s="256" t="str">
        <f>OVERALL!A24</f>
        <v>QUESTIONS</v>
      </c>
      <c r="B24" s="134">
        <f>IF(C24=0,"-",COUNTIF(D24:F24,"y")/C24)</f>
        <v>0.5</v>
      </c>
      <c r="C24" s="257">
        <f>$C$2-COUNTIF(D24:F24, "-")</f>
        <v>2</v>
      </c>
      <c r="D24" s="258" t="s">
        <v>43</v>
      </c>
      <c r="E24" s="258" t="s">
        <v>118</v>
      </c>
      <c r="F24" s="258" t="s">
        <v>117</v>
      </c>
    </row>
    <row r="25" spans="1:11" ht="18" customHeight="1" x14ac:dyDescent="0.2">
      <c r="A25" s="256" t="str">
        <f>OVERALL!A25</f>
        <v>GRATITUDE</v>
      </c>
      <c r="B25" s="134">
        <f>IF(C25=0,"-",COUNTIF(D25:F25,"y")/C25)</f>
        <v>0</v>
      </c>
      <c r="C25" s="257">
        <f>$C$2-COUNTIF(D25:F25, "-")</f>
        <v>2</v>
      </c>
      <c r="D25" s="258" t="s">
        <v>43</v>
      </c>
      <c r="E25" s="258" t="s">
        <v>118</v>
      </c>
      <c r="F25" s="258" t="s">
        <v>118</v>
      </c>
    </row>
    <row r="26" spans="1:11" ht="18" customHeight="1" x14ac:dyDescent="0.2">
      <c r="A26" s="256" t="str">
        <f>OVERALL!A26</f>
        <v>THANKS</v>
      </c>
      <c r="B26" s="134">
        <f>IF(C26=0,"-",COUNTIF(D26:F26,"y")/C26)</f>
        <v>0</v>
      </c>
      <c r="C26" s="257">
        <f>$C$2-COUNTIF(D26:F26, "-")</f>
        <v>2</v>
      </c>
      <c r="D26" s="258" t="s">
        <v>43</v>
      </c>
      <c r="E26" s="258" t="s">
        <v>118</v>
      </c>
      <c r="F26" s="258" t="s">
        <v>118</v>
      </c>
    </row>
    <row r="27" spans="1:11" ht="18" customHeight="1" x14ac:dyDescent="0.2">
      <c r="A27" s="140"/>
      <c r="C27" s="259">
        <f>AVERAGE(C24:C26)</f>
        <v>2</v>
      </c>
      <c r="D27" s="260">
        <f>COUNTA(D24:D26)-COUNTIF(D24:D26, "-")</f>
        <v>0</v>
      </c>
      <c r="E27" s="260">
        <f>COUNTA(E24:E26)-COUNTIF(E24:E26, "-")</f>
        <v>3</v>
      </c>
      <c r="F27" s="260">
        <f>COUNTA(F24:F26)-COUNTIF(F24:F26, "-")</f>
        <v>3</v>
      </c>
    </row>
    <row r="28" spans="1:11" ht="18" customHeight="1" x14ac:dyDescent="0.2">
      <c r="A28" s="129" t="str">
        <f>OVERALL!A28</f>
        <v>IMPACT</v>
      </c>
      <c r="B28" s="253">
        <f>IF(C33=0,"-",AVERAGE(B29:B32))</f>
        <v>1</v>
      </c>
      <c r="C28" s="131" t="s">
        <v>78</v>
      </c>
      <c r="D28" s="261" t="str">
        <f>IF(D33=0,"-",(COUNTIF(D29:D32, "y")/D33)*OVERALL!$C$28)</f>
        <v>-</v>
      </c>
      <c r="E28" s="261">
        <f>IF(E33=0,"-",(COUNTIF(E29:E32, "y")/E33)*OVERALL!$C$28)</f>
        <v>0.2</v>
      </c>
      <c r="F28" s="261">
        <f>IF(F33=0,"-",(COUNTIF(F29:F32, "y")/F33)*OVERALL!$C$28)</f>
        <v>0.2</v>
      </c>
    </row>
    <row r="29" spans="1:11" ht="18" customHeight="1" x14ac:dyDescent="0.2">
      <c r="A29" s="256" t="str">
        <f>OVERALL!A29</f>
        <v>VIBRANCY</v>
      </c>
      <c r="B29" s="134">
        <f>IF(C29=0,"-",COUNTIF(D29:F29,"y")/C29)</f>
        <v>1</v>
      </c>
      <c r="C29" s="257">
        <f>$C$2-COUNTIF(D29:F29, "-")</f>
        <v>2</v>
      </c>
      <c r="D29" s="258" t="s">
        <v>43</v>
      </c>
      <c r="E29" s="258" t="s">
        <v>117</v>
      </c>
      <c r="F29" s="258" t="s">
        <v>117</v>
      </c>
    </row>
    <row r="30" spans="1:11" ht="18" customHeight="1" x14ac:dyDescent="0.2">
      <c r="A30" s="256" t="str">
        <f>OVERALL!A30</f>
        <v>EMPATHY</v>
      </c>
      <c r="B30" s="134">
        <f>IF(C30=0,"-",COUNTIF(D30:F30,"y")/C30)</f>
        <v>1</v>
      </c>
      <c r="C30" s="257">
        <f>$C$2-COUNTIF(D30:F30, "-")</f>
        <v>2</v>
      </c>
      <c r="D30" s="258" t="s">
        <v>43</v>
      </c>
      <c r="E30" s="258" t="s">
        <v>117</v>
      </c>
      <c r="F30" s="258" t="s">
        <v>117</v>
      </c>
    </row>
    <row r="31" spans="1:11" ht="18" customHeight="1" x14ac:dyDescent="0.2">
      <c r="A31" s="256" t="str">
        <f>OVERALL!A31</f>
        <v>CONTROL</v>
      </c>
      <c r="B31" s="134">
        <f>IF(C31=0,"-",COUNTIF(D31:F31,"y")/C31)</f>
        <v>1</v>
      </c>
      <c r="C31" s="257">
        <f>$C$2-COUNTIF(D31:F31, "-")</f>
        <v>2</v>
      </c>
      <c r="D31" s="258" t="s">
        <v>43</v>
      </c>
      <c r="E31" s="258" t="s">
        <v>117</v>
      </c>
      <c r="F31" s="258" t="s">
        <v>117</v>
      </c>
    </row>
    <row r="32" spans="1:11" ht="18" customHeight="1" x14ac:dyDescent="0.2">
      <c r="A32" s="256" t="str">
        <f>OVERALL!A32</f>
        <v>CLARITY</v>
      </c>
      <c r="B32" s="134">
        <f>IF(C32=0,"-",COUNTIF(D32:F32,"y")/C32)</f>
        <v>1</v>
      </c>
      <c r="C32" s="257">
        <f>$C$2-COUNTIF(D32:F32, "-")</f>
        <v>2</v>
      </c>
      <c r="D32" s="258" t="s">
        <v>43</v>
      </c>
      <c r="E32" s="258" t="s">
        <v>117</v>
      </c>
      <c r="F32" s="258" t="s">
        <v>117</v>
      </c>
      <c r="K32" t="s">
        <v>78</v>
      </c>
    </row>
    <row r="33" spans="1:13" ht="18" customHeight="1" x14ac:dyDescent="0.2">
      <c r="A33" s="155"/>
      <c r="B33" s="156"/>
      <c r="C33" s="259">
        <f>AVERAGE(C29:C32)</f>
        <v>2</v>
      </c>
      <c r="D33" s="260">
        <f>COUNTA(D29:D32)-COUNTIF(D29:D32, "-")</f>
        <v>0</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2</v>
      </c>
      <c r="D35" s="258" t="s">
        <v>43</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2</v>
      </c>
      <c r="D36" s="258" t="s">
        <v>43</v>
      </c>
      <c r="E36" s="258" t="s">
        <v>118</v>
      </c>
      <c r="F36" s="258" t="s">
        <v>118</v>
      </c>
      <c r="H36" s="258">
        <v>-0.1</v>
      </c>
      <c r="J36" s="258"/>
      <c r="K36" s="258"/>
      <c r="L36" s="258"/>
    </row>
    <row r="37" spans="1:13" ht="18" customHeight="1" x14ac:dyDescent="0.2">
      <c r="A37" s="155"/>
      <c r="B37" s="156"/>
      <c r="C37" s="259">
        <f>C35</f>
        <v>2</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2</v>
      </c>
      <c r="D39" s="258" t="s">
        <v>43</v>
      </c>
      <c r="E39" s="258" t="s">
        <v>117</v>
      </c>
      <c r="F39" s="258" t="s">
        <v>117</v>
      </c>
    </row>
    <row r="40" spans="1:13" ht="18" customHeight="1" x14ac:dyDescent="0.2">
      <c r="A40" s="256" t="str">
        <f>OVERALL!A40</f>
        <v>TALK TIME</v>
      </c>
      <c r="B40" s="266">
        <f>IF(C40=0,"-",AVERAGE(D40:F40))</f>
        <v>2.2627314814814849E-3</v>
      </c>
      <c r="C40" s="257">
        <f t="shared" si="0"/>
        <v>2</v>
      </c>
      <c r="D40" s="284" t="s">
        <v>43</v>
      </c>
      <c r="E40" s="284">
        <v>2.0370370370370399E-3</v>
      </c>
      <c r="F40" s="284">
        <v>2.48842592592593E-3</v>
      </c>
      <c r="G40" s="176"/>
      <c r="H40" s="235"/>
      <c r="I40" s="235"/>
      <c r="J40" s="235"/>
      <c r="K40" s="235"/>
      <c r="L40" s="235"/>
      <c r="M40" s="235"/>
    </row>
    <row r="41" spans="1:13" ht="18" customHeight="1" x14ac:dyDescent="0.2">
      <c r="A41" s="256" t="str">
        <f>OVERALL!A41</f>
        <v>ASSESSOR RATING (0-10)</v>
      </c>
      <c r="B41" s="177">
        <f>IF(C41=0,"-",SUM(D41:F41)/C41)</f>
        <v>5</v>
      </c>
      <c r="C41" s="257">
        <f t="shared" si="0"/>
        <v>2</v>
      </c>
      <c r="D41" s="268" t="s">
        <v>43</v>
      </c>
      <c r="E41" s="268">
        <v>5</v>
      </c>
      <c r="F41" s="268">
        <v>5</v>
      </c>
    </row>
    <row r="42" spans="1:13" ht="18" customHeight="1" x14ac:dyDescent="0.2">
      <c r="A42" s="256" t="str">
        <f>OVERALL!A42</f>
        <v>EXPLAINED KEY FEATURES</v>
      </c>
      <c r="B42" s="134">
        <f>IF(C42=0,"-",COUNTIF(D42:F42, "y")/C42)</f>
        <v>1</v>
      </c>
      <c r="C42" s="257">
        <f t="shared" si="0"/>
        <v>2</v>
      </c>
      <c r="D42" s="268" t="s">
        <v>43</v>
      </c>
      <c r="E42" s="268" t="s">
        <v>117</v>
      </c>
      <c r="F42" s="268" t="s">
        <v>117</v>
      </c>
      <c r="G42" s="269"/>
      <c r="H42" t="s">
        <v>78</v>
      </c>
    </row>
    <row r="43" spans="1:13" ht="18" customHeight="1" x14ac:dyDescent="0.2">
      <c r="A43" s="256" t="str">
        <f>OVERALL!A43</f>
        <v>REVEALED PRICING</v>
      </c>
      <c r="B43" s="134">
        <f>IF(C43=0,"-",COUNTIF(D43:F43, "y")/C43)</f>
        <v>0</v>
      </c>
      <c r="C43" s="257">
        <f t="shared" si="0"/>
        <v>2</v>
      </c>
      <c r="D43" s="268" t="s">
        <v>43</v>
      </c>
      <c r="E43" s="268" t="s">
        <v>118</v>
      </c>
      <c r="F43" s="268" t="s">
        <v>118</v>
      </c>
    </row>
    <row r="44" spans="1:13" ht="18" customHeight="1" x14ac:dyDescent="0.2">
      <c r="A44" s="256" t="str">
        <f>OVERALL!A44</f>
        <v>EXPLAINED ACTIONS &amp; PROCESS</v>
      </c>
      <c r="B44" s="134">
        <f>IF(C44=0,"-",COUNTIF(D44:F44, "y")/C44)</f>
        <v>1</v>
      </c>
      <c r="C44" s="257">
        <f t="shared" si="0"/>
        <v>2</v>
      </c>
      <c r="D44" s="268" t="s">
        <v>43</v>
      </c>
      <c r="E44" s="268" t="s">
        <v>117</v>
      </c>
      <c r="F44" s="268" t="s">
        <v>117</v>
      </c>
    </row>
    <row r="45" spans="1:13" ht="18" customHeight="1" x14ac:dyDescent="0.2">
      <c r="A45" s="256" t="str">
        <f>OVERALL!A45</f>
        <v>WEBSITE EDUCATION</v>
      </c>
      <c r="B45" s="134">
        <f>IF(C45=0,"-",COUNTIF(D45:F45, "y")/C45)</f>
        <v>1</v>
      </c>
      <c r="C45" s="257">
        <f t="shared" si="0"/>
        <v>2</v>
      </c>
      <c r="D45" s="268" t="s">
        <v>43</v>
      </c>
      <c r="E45" s="268" t="s">
        <v>117</v>
      </c>
      <c r="F45" s="268" t="s">
        <v>117</v>
      </c>
    </row>
    <row r="46" spans="1:13" ht="18" customHeight="1" x14ac:dyDescent="0.2">
      <c r="A46" s="270"/>
      <c r="B46" s="134"/>
      <c r="C46" s="257"/>
      <c r="D46" s="268"/>
      <c r="E46" s="268"/>
      <c r="F46" s="268"/>
    </row>
    <row r="47" spans="1:13" ht="135" x14ac:dyDescent="0.2">
      <c r="A47" s="271" t="s">
        <v>78</v>
      </c>
      <c r="B47" s="302" t="s">
        <v>120</v>
      </c>
      <c r="C47" s="302"/>
      <c r="D47" s="272" t="s">
        <v>136</v>
      </c>
      <c r="E47" s="272" t="s">
        <v>137</v>
      </c>
      <c r="F47" s="272" t="s">
        <v>138</v>
      </c>
    </row>
    <row r="48" spans="1:13" ht="18" customHeight="1" x14ac:dyDescent="0.2">
      <c r="A48" s="273" t="s">
        <v>124</v>
      </c>
      <c r="D48" s="274">
        <f>IF(D$2="","",IF(D$39="n", "", SUM(D$6,D$12,D$17,D$23,D$28,D$34)))</f>
        <v>0</v>
      </c>
      <c r="E48" s="274">
        <f>IF(E$2="","",IF(E$39="n", "", SUM(E$6,E$12,E$17,E$23,E$28,E$34)))</f>
        <v>0.52083333333333326</v>
      </c>
      <c r="F48" s="274">
        <f>IF(F$2="","",IF(F$39="n", "", SUM(F$6,F$12,F$17,F$23,F$28,F$34)))</f>
        <v>0.50416666666666665</v>
      </c>
    </row>
    <row r="50" spans="1:6" ht="19" x14ac:dyDescent="0.25">
      <c r="A50" s="275" t="s">
        <v>125</v>
      </c>
      <c r="B50" s="276" t="s">
        <v>126</v>
      </c>
    </row>
    <row r="51" spans="1:6" x14ac:dyDescent="0.2">
      <c r="A51" s="181" t="s">
        <v>100</v>
      </c>
      <c r="B51" s="277">
        <v>0.3</v>
      </c>
      <c r="C51" s="181"/>
      <c r="D51" s="278">
        <f>'[1]TAFE QLD'!D$4</f>
        <v>0</v>
      </c>
      <c r="E51" s="278">
        <f>'[1]TAFE QLD'!E$4</f>
        <v>0.745</v>
      </c>
      <c r="F51" s="278">
        <f>'[1]TAFE QLD'!F$4</f>
        <v>0.745</v>
      </c>
    </row>
    <row r="52" spans="1:6" x14ac:dyDescent="0.2">
      <c r="A52" s="181" t="s">
        <v>101</v>
      </c>
      <c r="B52" s="277">
        <v>0.7</v>
      </c>
      <c r="C52" s="181"/>
      <c r="D52" s="279" t="str">
        <f>D4</f>
        <v>-</v>
      </c>
      <c r="E52" s="279">
        <f>E4</f>
        <v>0.52083333333333326</v>
      </c>
      <c r="F52" s="279">
        <f>F4</f>
        <v>0.50416666666666665</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v>
      </c>
      <c r="E55" s="279">
        <f>IF(E51="-","-",E51*$B$51)</f>
        <v>0.2235</v>
      </c>
      <c r="F55" s="279">
        <f>IF(F51="-","-",F51*$B$51)</f>
        <v>0.2235</v>
      </c>
    </row>
    <row r="56" spans="1:6" x14ac:dyDescent="0.2">
      <c r="A56" s="181" t="s">
        <v>101</v>
      </c>
      <c r="B56" s="181"/>
      <c r="C56" s="181"/>
      <c r="D56" s="279" t="str">
        <f>IF(D52="-","-",D52*$B$52)</f>
        <v>-</v>
      </c>
      <c r="E56" s="279">
        <f>IF(E52="-","-",E52*$B$52)</f>
        <v>0.36458333333333326</v>
      </c>
      <c r="F56" s="279">
        <f>IF(F52="-","-",F52*$B$52)</f>
        <v>0.35291666666666666</v>
      </c>
    </row>
    <row r="57" spans="1:6" x14ac:dyDescent="0.2">
      <c r="A57" s="282" t="s">
        <v>44</v>
      </c>
      <c r="B57" s="282"/>
      <c r="C57" s="282"/>
      <c r="D57" s="283">
        <f>IF(D51="","",IF(D52="","",SUM(D55:D56)))</f>
        <v>0</v>
      </c>
      <c r="E57" s="283">
        <f>IF(E51="","",IF(E52="","",SUM(E55:E56)))</f>
        <v>0.58808333333333329</v>
      </c>
      <c r="F57" s="283">
        <f>IF(F51="","",IF(F52="","",SUM(F55:F56)))</f>
        <v>0.57641666666666669</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2" activePane="bottomRight" state="frozen"/>
      <selection activeCell="D46" sqref="D46"/>
      <selection pane="topRight" activeCell="D46" sqref="D46"/>
      <selection pane="bottomLeft" activeCell="D46" sqref="D46"/>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43</v>
      </c>
      <c r="E2" s="244" t="s">
        <v>139</v>
      </c>
      <c r="F2" s="244" t="s">
        <v>140</v>
      </c>
    </row>
    <row r="3" spans="1:8" ht="19" x14ac:dyDescent="0.2">
      <c r="A3" s="245" t="str">
        <f>OVERALL!G1</f>
        <v>TAFE SA</v>
      </c>
      <c r="B3" s="246">
        <f>OVERALL!G3</f>
        <v>0.63062499999999999</v>
      </c>
      <c r="C3" s="247" t="s">
        <v>115</v>
      </c>
      <c r="D3" s="248" t="str">
        <f>IF(D2="-","-",D57)</f>
        <v>-</v>
      </c>
      <c r="E3" s="248">
        <f>IF(E2="-","-",E57)</f>
        <v>0.61916666666666664</v>
      </c>
      <c r="F3" s="248">
        <f>IF(F2="-","-",F57)</f>
        <v>0.64208333333333334</v>
      </c>
    </row>
    <row r="4" spans="1:8" ht="18" customHeight="1" x14ac:dyDescent="0.2">
      <c r="A4" s="249" t="str">
        <f>OVERALL!A4</f>
        <v>QUALITY SCORE</v>
      </c>
      <c r="B4" s="120">
        <f>IF(C2=0, "-", IF(COUNTIF(D39:F39, "n")=C2, "-", IF(COUNT(D4:F4)=0, "-", AVERAGE(D4:F4))))</f>
        <v>0.55000000000000004</v>
      </c>
      <c r="C4" s="250" t="s">
        <v>78</v>
      </c>
      <c r="D4" s="120" t="str">
        <f>IF(D48&lt;0%,0%,IF(D$2="-","-",IF(D$39="n", "-", SUM(D$6,D$12,D$17,D$23,D$28,D$34))))</f>
        <v>-</v>
      </c>
      <c r="E4" s="120">
        <f>IF(E48&lt;0%,0%,IF(E$2="-","-",IF(E$39="n", "-", SUM(E$6,E$12,E$17,E$23,E$28,E$34))))</f>
        <v>0.54166666666666674</v>
      </c>
      <c r="F4" s="120">
        <f>IF(F48&lt;0%,0%,IF(F$2="-","-",IF(F$39="n", "-", SUM(F$6,F$12,F$17,F$23,F$28,F$34))))</f>
        <v>0.55833333333333335</v>
      </c>
      <c r="H4" s="123" t="s">
        <v>80</v>
      </c>
    </row>
    <row r="5" spans="1:8" ht="18" customHeight="1" x14ac:dyDescent="0.25">
      <c r="A5" s="251" t="s">
        <v>116</v>
      </c>
      <c r="B5" s="250">
        <f>IF(B6="-","-",AVERAGE(D5:F5))</f>
        <v>0.3666666666666667</v>
      </c>
      <c r="C5" s="250" t="s">
        <v>78</v>
      </c>
      <c r="D5" s="252">
        <f>IF(D$2="","",IF(D$39="n", "", SUM(D$6,D$12,D$17,D$23,D$28)))</f>
        <v>0</v>
      </c>
      <c r="E5" s="252">
        <f>IF(E$2="","",IF(E$39="n", "", SUM(E$6,E$12,E$17,E$23,E$28)))</f>
        <v>0.54166666666666674</v>
      </c>
      <c r="F5" s="252">
        <f>IF(F$2="","",IF(F$39="n", "", SUM(F$6,F$12,F$17,F$23,F$28)))</f>
        <v>0.55833333333333335</v>
      </c>
      <c r="H5" s="128" t="s">
        <v>83</v>
      </c>
    </row>
    <row r="6" spans="1:8" ht="18" customHeight="1" x14ac:dyDescent="0.2">
      <c r="A6" s="129" t="str">
        <f>OVERALL!A6</f>
        <v>ENGAGE</v>
      </c>
      <c r="B6" s="253">
        <f>IF(C11=0,"-",AVERAGE(B7:B10))</f>
        <v>0.25</v>
      </c>
      <c r="C6" s="254" t="s">
        <v>47</v>
      </c>
      <c r="D6" s="255" t="str">
        <f>IF(D11=0,"-",(COUNTIF(D7:D10, "y")/D11)*OVERALL!$C$6)</f>
        <v>-</v>
      </c>
      <c r="E6" s="255">
        <f>IF(E11=0,"-",(COUNTIF(E7:E10, "y")/E11)*OVERALL!$C$6)</f>
        <v>0.05</v>
      </c>
      <c r="F6" s="255">
        <f>IF(F11=0,"-",(COUNTIF(F7:F10, "y")/F11)*OVERALL!$C$6)</f>
        <v>0.05</v>
      </c>
    </row>
    <row r="7" spans="1:8" ht="18" customHeight="1" x14ac:dyDescent="0.2">
      <c r="A7" s="256" t="str">
        <f>OVERALL!A7</f>
        <v>WELCOME</v>
      </c>
      <c r="B7" s="134">
        <f>IF(C7=0,"-",COUNTIF(D7:F7,"y")/C7)</f>
        <v>1</v>
      </c>
      <c r="C7" s="257">
        <f>$C$2-COUNTIF(D7:F7, "-")</f>
        <v>2</v>
      </c>
      <c r="D7" s="258" t="s">
        <v>43</v>
      </c>
      <c r="E7" s="258" t="s">
        <v>117</v>
      </c>
      <c r="F7" s="258" t="s">
        <v>117</v>
      </c>
      <c r="H7" s="137" t="s">
        <v>84</v>
      </c>
    </row>
    <row r="8" spans="1:8" ht="18" customHeight="1" x14ac:dyDescent="0.25">
      <c r="A8" s="256" t="str">
        <f>OVERALL!A8</f>
        <v>INTENT</v>
      </c>
      <c r="B8" s="134">
        <f>IF(C8=0,"-",COUNTIF(D8:F8,"y")/C8)</f>
        <v>0</v>
      </c>
      <c r="C8" s="257">
        <f>$C$2-COUNTIF(D8:F8, "-")</f>
        <v>2</v>
      </c>
      <c r="D8" s="258" t="s">
        <v>43</v>
      </c>
      <c r="E8" s="258" t="s">
        <v>118</v>
      </c>
      <c r="F8" s="258" t="s">
        <v>118</v>
      </c>
      <c r="H8" s="128" t="s">
        <v>85</v>
      </c>
    </row>
    <row r="9" spans="1:8" ht="18" customHeight="1" x14ac:dyDescent="0.2">
      <c r="A9" s="256" t="str">
        <f>OVERALL!A9</f>
        <v>NAME</v>
      </c>
      <c r="B9" s="134">
        <f>IF(C9=0,"-",COUNTIF(D9:F9,"y")/C9)</f>
        <v>0</v>
      </c>
      <c r="C9" s="257">
        <f>$C$2-COUNTIF(D9:F9, "-")</f>
        <v>2</v>
      </c>
      <c r="D9" s="258" t="s">
        <v>43</v>
      </c>
      <c r="E9" s="258" t="s">
        <v>118</v>
      </c>
      <c r="F9" s="258" t="s">
        <v>118</v>
      </c>
      <c r="H9" t="s">
        <v>78</v>
      </c>
    </row>
    <row r="10" spans="1:8" ht="18" customHeight="1" x14ac:dyDescent="0.2">
      <c r="A10" s="256" t="str">
        <f>OVERALL!A10</f>
        <v>BRIDGE</v>
      </c>
      <c r="B10" s="134">
        <f>IF(C10=0,"-",COUNTIF(D10:F10,"y")/C10)</f>
        <v>0</v>
      </c>
      <c r="C10" s="257">
        <f>$C$2-COUNTIF(D10:F10, "-")</f>
        <v>2</v>
      </c>
      <c r="D10" s="258" t="s">
        <v>43</v>
      </c>
      <c r="E10" s="258" t="s">
        <v>118</v>
      </c>
      <c r="F10" s="258" t="s">
        <v>118</v>
      </c>
      <c r="H10" s="139" t="s">
        <v>86</v>
      </c>
    </row>
    <row r="11" spans="1:8" ht="18" customHeight="1" x14ac:dyDescent="0.25">
      <c r="A11" s="140"/>
      <c r="C11" s="259">
        <f>AVERAGE(C7:C10)</f>
        <v>2</v>
      </c>
      <c r="D11" s="260">
        <f>COUNTA(D7:D10)-COUNTIF(D7:D10, "-")</f>
        <v>0</v>
      </c>
      <c r="E11" s="260">
        <f>COUNTA(E7:E10)-COUNTIF(E7:E10, "-")</f>
        <v>4</v>
      </c>
      <c r="F11" s="260">
        <f>COUNTA(F7:F10)-COUNTIF(F7:F10, "-")</f>
        <v>4</v>
      </c>
      <c r="H11" s="144" t="s">
        <v>87</v>
      </c>
    </row>
    <row r="12" spans="1:8" ht="18" customHeight="1" x14ac:dyDescent="0.2">
      <c r="A12" s="129" t="str">
        <f>OVERALL!A12</f>
        <v>DISCOVER</v>
      </c>
      <c r="B12" s="253">
        <f>IF(C16=0,"-",AVERAGE(B13:B15))</f>
        <v>0.5</v>
      </c>
      <c r="C12" s="131" t="s">
        <v>78</v>
      </c>
      <c r="D12" s="255" t="str">
        <f>IF(D16=0,"-",(COUNTIF(D13:D15, "y")/D16)*OVERALL!$C$12)</f>
        <v>-</v>
      </c>
      <c r="E12" s="255">
        <f>IF(E16=0,"-",(COUNTIF(E13:E15, "y")/E16)*OVERALL!$C$12)</f>
        <v>6.6666666666666666E-2</v>
      </c>
      <c r="F12" s="255">
        <f>IF(F16=0,"-",(COUNTIF(F13:F15, "y")/F16)*OVERALL!$C$12)</f>
        <v>0.13333333333333333</v>
      </c>
      <c r="H12" t="s">
        <v>78</v>
      </c>
    </row>
    <row r="13" spans="1:8" ht="18" customHeight="1" x14ac:dyDescent="0.2">
      <c r="A13" s="256" t="str">
        <f>OVERALL!A13</f>
        <v>CONVERSE</v>
      </c>
      <c r="B13" s="134">
        <f>IF(C13=0,"-",COUNTIF(D13:F13,"y")/C13)</f>
        <v>0</v>
      </c>
      <c r="C13" s="257">
        <f>$C$2-COUNTIF(D13:F13, "-")</f>
        <v>2</v>
      </c>
      <c r="D13" s="258" t="s">
        <v>43</v>
      </c>
      <c r="E13" s="258" t="s">
        <v>118</v>
      </c>
      <c r="F13" s="258" t="s">
        <v>118</v>
      </c>
      <c r="H13" s="146" t="s">
        <v>88</v>
      </c>
    </row>
    <row r="14" spans="1:8" ht="18" customHeight="1" x14ac:dyDescent="0.25">
      <c r="A14" s="256" t="str">
        <f>OVERALL!A14</f>
        <v>LISTEN</v>
      </c>
      <c r="B14" s="134">
        <f>IF(C14=0,"-",COUNTIF(D14:F14,"y")/C14)</f>
        <v>1</v>
      </c>
      <c r="C14" s="257">
        <f>$C$2-COUNTIF(D14:F14, "-")</f>
        <v>2</v>
      </c>
      <c r="D14" s="258" t="s">
        <v>43</v>
      </c>
      <c r="E14" s="258" t="s">
        <v>117</v>
      </c>
      <c r="F14" s="258" t="s">
        <v>117</v>
      </c>
      <c r="H14" s="147" t="s">
        <v>89</v>
      </c>
    </row>
    <row r="15" spans="1:8" ht="18" customHeight="1" x14ac:dyDescent="0.2">
      <c r="A15" s="256" t="str">
        <f>OVERALL!A15</f>
        <v>CONFIRM</v>
      </c>
      <c r="B15" s="134">
        <f>IF(C15=0,"-",COUNTIF(D15:F15,"y")/C15)</f>
        <v>0.5</v>
      </c>
      <c r="C15" s="257">
        <f>$C$2-COUNTIF(D15:F15, "-")</f>
        <v>2</v>
      </c>
      <c r="D15" s="258" t="s">
        <v>43</v>
      </c>
      <c r="E15" s="258" t="s">
        <v>118</v>
      </c>
      <c r="F15" s="258" t="s">
        <v>117</v>
      </c>
      <c r="G15" t="s">
        <v>78</v>
      </c>
    </row>
    <row r="16" spans="1:8" ht="18" customHeight="1" x14ac:dyDescent="0.2">
      <c r="A16" s="140"/>
      <c r="C16" s="259">
        <f>AVERAGE(C13:C15)</f>
        <v>2</v>
      </c>
      <c r="D16" s="260">
        <f>COUNTA(D13:D15)-COUNTIF(D13:D15, "-")</f>
        <v>0</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t="str">
        <f>IF(D22=0,"-",(COUNTIF(D18:D21, "y")/D22)*OVERALL!$C$17)</f>
        <v>-</v>
      </c>
      <c r="E17" s="261">
        <f>IF(E22=0,"-",(COUNTIF(E18:E21, "y")/E22)*OVERALL!$C$17)</f>
        <v>0.125</v>
      </c>
      <c r="F17" s="261">
        <f>IF(F22=0,"-",(COUNTIF(F18:F21, "y")/F22)*OVERALL!$C$17)</f>
        <v>0.125</v>
      </c>
      <c r="H17" s="147" t="s">
        <v>91</v>
      </c>
    </row>
    <row r="18" spans="1:11" ht="18" customHeight="1" x14ac:dyDescent="0.2">
      <c r="A18" s="256" t="str">
        <f>OVERALL!A18</f>
        <v>INFORM</v>
      </c>
      <c r="B18" s="134">
        <f>IF(C18=0,"-",COUNTIF(D18:F18,"y")/C18)</f>
        <v>0</v>
      </c>
      <c r="C18" s="257">
        <f>$C$2-COUNTIF(D18:F18, "-")</f>
        <v>2</v>
      </c>
      <c r="D18" s="258" t="s">
        <v>43</v>
      </c>
      <c r="E18" s="258" t="s">
        <v>118</v>
      </c>
      <c r="F18" s="258" t="s">
        <v>118</v>
      </c>
    </row>
    <row r="19" spans="1:11" ht="18" customHeight="1" x14ac:dyDescent="0.2">
      <c r="A19" s="256" t="str">
        <f>OVERALL!A19</f>
        <v>CHECK</v>
      </c>
      <c r="B19" s="134">
        <f>IF(C19=0,"-",COUNTIF(D19:F19,"y")/C19)</f>
        <v>0</v>
      </c>
      <c r="C19" s="257">
        <f>$C$2-COUNTIF(D19:F19, "-")</f>
        <v>2</v>
      </c>
      <c r="D19" s="258" t="s">
        <v>43</v>
      </c>
      <c r="E19" s="258" t="s">
        <v>118</v>
      </c>
      <c r="F19" s="258" t="s">
        <v>118</v>
      </c>
    </row>
    <row r="20" spans="1:11" ht="18" customHeight="1" x14ac:dyDescent="0.2">
      <c r="A20" s="256" t="str">
        <f>OVERALL!A20</f>
        <v>SEEK</v>
      </c>
      <c r="B20" s="134">
        <f>IF(C20=0,"-",COUNTIF(D20:F20,"y")/C20)</f>
        <v>1</v>
      </c>
      <c r="C20" s="257">
        <f>$C$2-COUNTIF(D20:F20, "-")</f>
        <v>2</v>
      </c>
      <c r="D20" s="258" t="s">
        <v>43</v>
      </c>
      <c r="E20" s="258" t="s">
        <v>117</v>
      </c>
      <c r="F20" s="258" t="s">
        <v>117</v>
      </c>
      <c r="H20" t="s">
        <v>78</v>
      </c>
    </row>
    <row r="21" spans="1:11" ht="18" customHeight="1" x14ac:dyDescent="0.2">
      <c r="A21" s="256" t="str">
        <f>OVERALL!A21</f>
        <v>CONFIDENCE</v>
      </c>
      <c r="B21" s="134">
        <f>IF(C21=0,"-",COUNTIF(D21:F21,"y")/C21)</f>
        <v>1</v>
      </c>
      <c r="C21" s="257">
        <f>$C$2-COUNTIF(D21:F21, "-")</f>
        <v>2</v>
      </c>
      <c r="D21" s="258" t="s">
        <v>43</v>
      </c>
      <c r="E21" s="258" t="s">
        <v>117</v>
      </c>
      <c r="F21" s="258" t="s">
        <v>117</v>
      </c>
    </row>
    <row r="22" spans="1:11" ht="18" customHeight="1" x14ac:dyDescent="0.2">
      <c r="A22" s="140"/>
      <c r="C22" s="259">
        <f>AVERAGE(C18:C21)</f>
        <v>2</v>
      </c>
      <c r="D22" s="260">
        <f>COUNTA(D18:D21)-COUNTIF(D18:D21, "-")</f>
        <v>0</v>
      </c>
      <c r="E22" s="260">
        <f>COUNTA(E18:E21)-COUNTIF(E18:E21, "-")</f>
        <v>4</v>
      </c>
      <c r="F22" s="260">
        <f>COUNTA(F18:F21)-COUNTIF(F18:F21, "-")</f>
        <v>4</v>
      </c>
    </row>
    <row r="23" spans="1:11" ht="18" customHeight="1" x14ac:dyDescent="0.2">
      <c r="A23" s="129" t="str">
        <f>OVERALL!A23</f>
        <v>CLOSE</v>
      </c>
      <c r="B23" s="253">
        <f>IF(C27=0,"-",AVERAGE(B24:B26))</f>
        <v>0.66666666666666663</v>
      </c>
      <c r="C23" s="131" t="s">
        <v>78</v>
      </c>
      <c r="D23" s="261" t="str">
        <f>IF(D27=0,"-",(COUNTIF(D24:D26, "y")/D27)*OVERALL!$C$23)</f>
        <v>-</v>
      </c>
      <c r="E23" s="261">
        <f>IF(E27=0,"-",(COUNTIF(E24:E26, "y")/E27)*OVERALL!$C$23)</f>
        <v>9.9999999999999992E-2</v>
      </c>
      <c r="F23" s="261">
        <f>IF(F27=0,"-",(COUNTIF(F24:F26, "y")/F27)*OVERALL!$C$23)</f>
        <v>9.9999999999999992E-2</v>
      </c>
    </row>
    <row r="24" spans="1:11" ht="18" customHeight="1" x14ac:dyDescent="0.2">
      <c r="A24" s="256" t="str">
        <f>OVERALL!A24</f>
        <v>QUESTIONS</v>
      </c>
      <c r="B24" s="134">
        <f>IF(C24=0,"-",COUNTIF(D24:F24,"y")/C24)</f>
        <v>0.5</v>
      </c>
      <c r="C24" s="257">
        <f>$C$2-COUNTIF(D24:F24, "-")</f>
        <v>2</v>
      </c>
      <c r="D24" s="258" t="s">
        <v>43</v>
      </c>
      <c r="E24" s="258" t="s">
        <v>117</v>
      </c>
      <c r="F24" s="258" t="s">
        <v>118</v>
      </c>
    </row>
    <row r="25" spans="1:11" ht="18" customHeight="1" x14ac:dyDescent="0.2">
      <c r="A25" s="256" t="str">
        <f>OVERALL!A25</f>
        <v>GRATITUDE</v>
      </c>
      <c r="B25" s="134">
        <f>IF(C25=0,"-",COUNTIF(D25:F25,"y")/C25)</f>
        <v>0.5</v>
      </c>
      <c r="C25" s="257">
        <f>$C$2-COUNTIF(D25:F25, "-")</f>
        <v>2</v>
      </c>
      <c r="D25" s="258" t="s">
        <v>43</v>
      </c>
      <c r="E25" s="258" t="s">
        <v>118</v>
      </c>
      <c r="F25" s="258" t="s">
        <v>117</v>
      </c>
    </row>
    <row r="26" spans="1:11" ht="18" customHeight="1" x14ac:dyDescent="0.2">
      <c r="A26" s="256" t="str">
        <f>OVERALL!A26</f>
        <v>THANKS</v>
      </c>
      <c r="B26" s="134">
        <f>IF(C26=0,"-",COUNTIF(D26:F26,"y")/C26)</f>
        <v>1</v>
      </c>
      <c r="C26" s="257">
        <f>$C$2-COUNTIF(D26:F26, "-")</f>
        <v>2</v>
      </c>
      <c r="D26" s="258" t="s">
        <v>43</v>
      </c>
      <c r="E26" s="258" t="s">
        <v>117</v>
      </c>
      <c r="F26" s="258" t="s">
        <v>117</v>
      </c>
    </row>
    <row r="27" spans="1:11" ht="18" customHeight="1" x14ac:dyDescent="0.2">
      <c r="A27" s="140"/>
      <c r="C27" s="259">
        <f>AVERAGE(C24:C26)</f>
        <v>2</v>
      </c>
      <c r="D27" s="260">
        <f>COUNTA(D24:D26)-COUNTIF(D24:D26, "-")</f>
        <v>0</v>
      </c>
      <c r="E27" s="260">
        <f>COUNTA(E24:E26)-COUNTIF(E24:E26, "-")</f>
        <v>3</v>
      </c>
      <c r="F27" s="260">
        <f>COUNTA(F24:F26)-COUNTIF(F24:F26, "-")</f>
        <v>3</v>
      </c>
    </row>
    <row r="28" spans="1:11" ht="18" customHeight="1" x14ac:dyDescent="0.2">
      <c r="A28" s="129" t="str">
        <f>OVERALL!A28</f>
        <v>IMPACT</v>
      </c>
      <c r="B28" s="253">
        <f>IF(C33=0,"-",AVERAGE(B29:B32))</f>
        <v>0.875</v>
      </c>
      <c r="C28" s="131" t="s">
        <v>78</v>
      </c>
      <c r="D28" s="261" t="str">
        <f>IF(D33=0,"-",(COUNTIF(D29:D32, "y")/D33)*OVERALL!$C$28)</f>
        <v>-</v>
      </c>
      <c r="E28" s="261">
        <f>IF(E33=0,"-",(COUNTIF(E29:E32, "y")/E33)*OVERALL!$C$28)</f>
        <v>0.2</v>
      </c>
      <c r="F28" s="261">
        <f>IF(F33=0,"-",(COUNTIF(F29:F32, "y")/F33)*OVERALL!$C$28)</f>
        <v>0.15000000000000002</v>
      </c>
    </row>
    <row r="29" spans="1:11" ht="18" customHeight="1" x14ac:dyDescent="0.2">
      <c r="A29" s="256" t="str">
        <f>OVERALL!A29</f>
        <v>VIBRANCY</v>
      </c>
      <c r="B29" s="134">
        <f>IF(C29=0,"-",COUNTIF(D29:F29,"y")/C29)</f>
        <v>1</v>
      </c>
      <c r="C29" s="257">
        <f>$C$2-COUNTIF(D29:F29, "-")</f>
        <v>2</v>
      </c>
      <c r="D29" s="258" t="s">
        <v>43</v>
      </c>
      <c r="E29" s="258" t="s">
        <v>117</v>
      </c>
      <c r="F29" s="258" t="s">
        <v>117</v>
      </c>
    </row>
    <row r="30" spans="1:11" ht="18" customHeight="1" x14ac:dyDescent="0.2">
      <c r="A30" s="256" t="str">
        <f>OVERALL!A30</f>
        <v>EMPATHY</v>
      </c>
      <c r="B30" s="134">
        <f>IF(C30=0,"-",COUNTIF(D30:F30,"y")/C30)</f>
        <v>0.5</v>
      </c>
      <c r="C30" s="257">
        <f>$C$2-COUNTIF(D30:F30, "-")</f>
        <v>2</v>
      </c>
      <c r="D30" s="258" t="s">
        <v>43</v>
      </c>
      <c r="E30" s="258" t="s">
        <v>117</v>
      </c>
      <c r="F30" s="258" t="s">
        <v>118</v>
      </c>
    </row>
    <row r="31" spans="1:11" ht="18" customHeight="1" x14ac:dyDescent="0.2">
      <c r="A31" s="256" t="str">
        <f>OVERALL!A31</f>
        <v>CONTROL</v>
      </c>
      <c r="B31" s="134">
        <f>IF(C31=0,"-",COUNTIF(D31:F31,"y")/C31)</f>
        <v>1</v>
      </c>
      <c r="C31" s="257">
        <f>$C$2-COUNTIF(D31:F31, "-")</f>
        <v>2</v>
      </c>
      <c r="D31" s="258" t="s">
        <v>43</v>
      </c>
      <c r="E31" s="258" t="s">
        <v>117</v>
      </c>
      <c r="F31" s="258" t="s">
        <v>117</v>
      </c>
    </row>
    <row r="32" spans="1:11" ht="18" customHeight="1" x14ac:dyDescent="0.2">
      <c r="A32" s="256" t="str">
        <f>OVERALL!A32</f>
        <v>CLARITY</v>
      </c>
      <c r="B32" s="134">
        <f>IF(C32=0,"-",COUNTIF(D32:F32,"y")/C32)</f>
        <v>1</v>
      </c>
      <c r="C32" s="257">
        <f>$C$2-COUNTIF(D32:F32, "-")</f>
        <v>2</v>
      </c>
      <c r="D32" s="258" t="s">
        <v>43</v>
      </c>
      <c r="E32" s="258" t="s">
        <v>117</v>
      </c>
      <c r="F32" s="258" t="s">
        <v>117</v>
      </c>
      <c r="K32" t="s">
        <v>78</v>
      </c>
    </row>
    <row r="33" spans="1:13" ht="18" customHeight="1" x14ac:dyDescent="0.2">
      <c r="A33" s="155"/>
      <c r="B33" s="156"/>
      <c r="C33" s="259">
        <f>AVERAGE(C29:C32)</f>
        <v>2</v>
      </c>
      <c r="D33" s="260">
        <f>COUNTA(D29:D32)-COUNTIF(D29:D32, "-")</f>
        <v>0</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2</v>
      </c>
      <c r="D35" s="258" t="s">
        <v>43</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2</v>
      </c>
      <c r="D36" s="258" t="s">
        <v>43</v>
      </c>
      <c r="E36" s="258" t="s">
        <v>118</v>
      </c>
      <c r="F36" s="258" t="s">
        <v>118</v>
      </c>
      <c r="H36" s="258">
        <v>-0.1</v>
      </c>
      <c r="J36" s="258"/>
      <c r="K36" s="258"/>
      <c r="L36" s="258"/>
    </row>
    <row r="37" spans="1:13" ht="18" customHeight="1" x14ac:dyDescent="0.2">
      <c r="A37" s="155"/>
      <c r="B37" s="156"/>
      <c r="C37" s="259">
        <f>C35</f>
        <v>2</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2</v>
      </c>
      <c r="D39" s="258" t="s">
        <v>43</v>
      </c>
      <c r="E39" s="258" t="s">
        <v>117</v>
      </c>
      <c r="F39" s="258" t="s">
        <v>117</v>
      </c>
    </row>
    <row r="40" spans="1:13" ht="18" customHeight="1" x14ac:dyDescent="0.2">
      <c r="A40" s="256" t="str">
        <f>OVERALL!A40</f>
        <v>TALK TIME</v>
      </c>
      <c r="B40" s="266">
        <f>IF(C40=0,"-",AVERAGE(D40:F40))</f>
        <v>1.93287037037037E-3</v>
      </c>
      <c r="C40" s="257">
        <f t="shared" si="0"/>
        <v>2</v>
      </c>
      <c r="D40" s="266" t="s">
        <v>43</v>
      </c>
      <c r="E40" s="266">
        <v>2.2916666666666701E-3</v>
      </c>
      <c r="F40" s="266">
        <v>1.57407407407407E-3</v>
      </c>
      <c r="G40" s="176"/>
      <c r="H40" s="235"/>
      <c r="I40" s="235"/>
      <c r="J40" s="235"/>
      <c r="K40" s="235"/>
      <c r="L40" s="235"/>
      <c r="M40" s="235"/>
    </row>
    <row r="41" spans="1:13" ht="18" customHeight="1" x14ac:dyDescent="0.2">
      <c r="A41" s="256" t="str">
        <f>OVERALL!A41</f>
        <v>ASSESSOR RATING (0-10)</v>
      </c>
      <c r="B41" s="177">
        <f>IF(C41=0,"-",SUM(D41:F41)/C41)</f>
        <v>5</v>
      </c>
      <c r="C41" s="257">
        <f t="shared" si="0"/>
        <v>2</v>
      </c>
      <c r="D41" s="268" t="s">
        <v>43</v>
      </c>
      <c r="E41" s="268">
        <v>5</v>
      </c>
      <c r="F41" s="268">
        <v>5</v>
      </c>
    </row>
    <row r="42" spans="1:13" ht="18" customHeight="1" x14ac:dyDescent="0.2">
      <c r="A42" s="256" t="str">
        <f>OVERALL!A42</f>
        <v>EXPLAINED KEY FEATURES</v>
      </c>
      <c r="B42" s="134">
        <f>IF(C42=0,"-",COUNTIF(D42:F42, "y")/C42)</f>
        <v>0</v>
      </c>
      <c r="C42" s="257">
        <f t="shared" si="0"/>
        <v>2</v>
      </c>
      <c r="D42" s="284" t="s">
        <v>43</v>
      </c>
      <c r="E42" s="284" t="s">
        <v>118</v>
      </c>
      <c r="F42" s="268" t="s">
        <v>118</v>
      </c>
      <c r="G42" s="269"/>
      <c r="H42" t="s">
        <v>78</v>
      </c>
    </row>
    <row r="43" spans="1:13" ht="18" customHeight="1" x14ac:dyDescent="0.2">
      <c r="A43" s="256" t="str">
        <f>OVERALL!A43</f>
        <v>REVEALED PRICING</v>
      </c>
      <c r="B43" s="134">
        <f>IF(C43=0,"-",COUNTIF(D43:F43, "y")/C43)</f>
        <v>0</v>
      </c>
      <c r="C43" s="257">
        <f t="shared" si="0"/>
        <v>2</v>
      </c>
      <c r="D43" s="284" t="s">
        <v>43</v>
      </c>
      <c r="E43" s="284" t="s">
        <v>118</v>
      </c>
      <c r="F43" s="268" t="s">
        <v>118</v>
      </c>
    </row>
    <row r="44" spans="1:13" ht="18" customHeight="1" x14ac:dyDescent="0.2">
      <c r="A44" s="256" t="str">
        <f>OVERALL!A44</f>
        <v>EXPLAINED ACTIONS &amp; PROCESS</v>
      </c>
      <c r="B44" s="134">
        <f>IF(C44=0,"-",COUNTIF(D44:F44, "y")/C44)</f>
        <v>0</v>
      </c>
      <c r="C44" s="257">
        <f t="shared" si="0"/>
        <v>2</v>
      </c>
      <c r="D44" s="284" t="s">
        <v>43</v>
      </c>
      <c r="E44" s="284" t="s">
        <v>118</v>
      </c>
      <c r="F44" s="268" t="s">
        <v>118</v>
      </c>
    </row>
    <row r="45" spans="1:13" ht="18" customHeight="1" x14ac:dyDescent="0.2">
      <c r="A45" s="256" t="str">
        <f>OVERALL!A45</f>
        <v>WEBSITE EDUCATION</v>
      </c>
      <c r="B45" s="134">
        <f>IF(C45=0,"-",COUNTIF(D45:F45, "y")/C45)</f>
        <v>0</v>
      </c>
      <c r="C45" s="257">
        <f t="shared" si="0"/>
        <v>2</v>
      </c>
      <c r="D45" s="284" t="s">
        <v>43</v>
      </c>
      <c r="E45" s="284" t="s">
        <v>118</v>
      </c>
      <c r="F45" s="268" t="s">
        <v>118</v>
      </c>
    </row>
    <row r="46" spans="1:13" ht="18" customHeight="1" x14ac:dyDescent="0.2">
      <c r="A46" s="270"/>
      <c r="B46" s="134"/>
      <c r="C46" s="257"/>
      <c r="D46" s="268"/>
      <c r="E46" s="268"/>
      <c r="F46" s="268"/>
    </row>
    <row r="47" spans="1:13" ht="150" x14ac:dyDescent="0.2">
      <c r="A47" s="271" t="s">
        <v>78</v>
      </c>
      <c r="B47" s="302" t="s">
        <v>120</v>
      </c>
      <c r="C47" s="302"/>
      <c r="D47" s="272" t="s">
        <v>136</v>
      </c>
      <c r="E47" s="285" t="s">
        <v>141</v>
      </c>
      <c r="F47" s="272" t="s">
        <v>142</v>
      </c>
    </row>
    <row r="48" spans="1:13" ht="18" customHeight="1" x14ac:dyDescent="0.2">
      <c r="A48" s="273" t="s">
        <v>124</v>
      </c>
      <c r="D48" s="274">
        <f>IF(D$2="","",IF(D$39="n", "", SUM(D$6,D$12,D$17,D$23,D$28,D$34)))</f>
        <v>0</v>
      </c>
      <c r="E48" s="274">
        <f>IF(E$2="","",IF(E$39="n", "", SUM(E$6,E$12,E$17,E$23,E$28,E$34)))</f>
        <v>0.54166666666666674</v>
      </c>
      <c r="F48" s="274">
        <f>IF(F$2="","",IF(F$39="n", "", SUM(F$6,F$12,F$17,F$23,F$28,F$34)))</f>
        <v>0.55833333333333335</v>
      </c>
    </row>
    <row r="50" spans="1:7" ht="19" x14ac:dyDescent="0.25">
      <c r="A50" s="275" t="s">
        <v>125</v>
      </c>
      <c r="B50" s="276" t="s">
        <v>126</v>
      </c>
    </row>
    <row r="51" spans="1:7" x14ac:dyDescent="0.2">
      <c r="A51" s="181" t="s">
        <v>100</v>
      </c>
      <c r="B51" s="277">
        <v>0.3</v>
      </c>
      <c r="C51" s="181"/>
      <c r="D51" s="278">
        <f>'[1]TAFE SA'!D$4</f>
        <v>0</v>
      </c>
      <c r="E51" s="278">
        <f>'[1]TAFE SA'!E$4</f>
        <v>0.8</v>
      </c>
      <c r="F51" s="278">
        <f>'[1]TAFE SA'!F$4</f>
        <v>0.83750000000000002</v>
      </c>
      <c r="G51" t="s">
        <v>78</v>
      </c>
    </row>
    <row r="52" spans="1:7" x14ac:dyDescent="0.2">
      <c r="A52" s="181" t="s">
        <v>101</v>
      </c>
      <c r="B52" s="277">
        <v>0.7</v>
      </c>
      <c r="C52" s="181"/>
      <c r="D52" s="279" t="str">
        <f>D4</f>
        <v>-</v>
      </c>
      <c r="E52" s="279">
        <f>E4</f>
        <v>0.54166666666666674</v>
      </c>
      <c r="F52" s="279">
        <f>F4</f>
        <v>0.55833333333333335</v>
      </c>
    </row>
    <row r="53" spans="1:7" x14ac:dyDescent="0.2">
      <c r="A53" t="s">
        <v>78</v>
      </c>
      <c r="D53" s="280"/>
      <c r="E53" s="280"/>
      <c r="F53" s="280"/>
    </row>
    <row r="54" spans="1:7" x14ac:dyDescent="0.2">
      <c r="A54" s="281" t="s">
        <v>127</v>
      </c>
      <c r="D54" s="280"/>
      <c r="E54" s="280"/>
      <c r="F54" s="280"/>
    </row>
    <row r="55" spans="1:7" x14ac:dyDescent="0.2">
      <c r="A55" s="181" t="s">
        <v>100</v>
      </c>
      <c r="B55" s="181"/>
      <c r="C55" s="181"/>
      <c r="D55" s="279">
        <f>IF(D51="-","-",D51*$B$51)</f>
        <v>0</v>
      </c>
      <c r="E55" s="279">
        <f>IF(E51="-","-",E51*$B$51)</f>
        <v>0.24</v>
      </c>
      <c r="F55" s="279">
        <f>IF(F51="-","-",F51*$B$51)</f>
        <v>0.25124999999999997</v>
      </c>
    </row>
    <row r="56" spans="1:7" x14ac:dyDescent="0.2">
      <c r="A56" s="181" t="s">
        <v>101</v>
      </c>
      <c r="B56" s="181"/>
      <c r="C56" s="181"/>
      <c r="D56" s="279" t="str">
        <f>IF(D52="-","-",D52*$B$52)</f>
        <v>-</v>
      </c>
      <c r="E56" s="279">
        <f>IF(E52="-","-",E52*$B$52)</f>
        <v>0.37916666666666671</v>
      </c>
      <c r="F56" s="279">
        <f>IF(F52="-","-",F52*$B$52)</f>
        <v>0.39083333333333331</v>
      </c>
    </row>
    <row r="57" spans="1:7" x14ac:dyDescent="0.2">
      <c r="A57" s="282" t="s">
        <v>44</v>
      </c>
      <c r="B57" s="282"/>
      <c r="C57" s="282"/>
      <c r="D57" s="283">
        <f>IF(D51="","",IF(D52="","",SUM(D55:D56)))</f>
        <v>0</v>
      </c>
      <c r="E57" s="283">
        <f>IF(E51="","",IF(E52="","",SUM(E55:E56)))</f>
        <v>0.61916666666666664</v>
      </c>
      <c r="F57" s="283">
        <f>IF(F51="","",IF(F52="","",SUM(F55:F56)))</f>
        <v>0.64208333333333334</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7" activePane="bottomRight" state="frozen"/>
      <selection activeCell="D46" sqref="D46"/>
      <selection pane="topRight" activeCell="D46" sqref="D46"/>
      <selection pane="bottomLeft" activeCell="D46" sqref="D46"/>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43</v>
      </c>
      <c r="E2" s="244" t="s">
        <v>143</v>
      </c>
      <c r="F2" s="244" t="s">
        <v>144</v>
      </c>
    </row>
    <row r="3" spans="1:8" ht="19" x14ac:dyDescent="0.2">
      <c r="A3" s="245" t="str">
        <f>OVERALL!H1</f>
        <v>TAFE WA</v>
      </c>
      <c r="B3" s="246">
        <f>OVERALL!H3</f>
        <v>0.5284375</v>
      </c>
      <c r="C3" s="247" t="s">
        <v>115</v>
      </c>
      <c r="D3" s="248" t="str">
        <f>IF(D2="-","-",D57)</f>
        <v>-</v>
      </c>
      <c r="E3" s="248">
        <f>IF(E2="-","-",E57)</f>
        <v>0.31791666666666663</v>
      </c>
      <c r="F3" s="248">
        <f>IF(F2="-","-",F57)</f>
        <v>0.39958333333333329</v>
      </c>
    </row>
    <row r="4" spans="1:8" ht="18" customHeight="1" x14ac:dyDescent="0.2">
      <c r="A4" s="249" t="str">
        <f>OVERALL!A4</f>
        <v>QUALITY SCORE</v>
      </c>
      <c r="B4" s="120">
        <f>IF(C2=0, "-", IF(COUNTIF(D39:F39, "n")=C2, "-", IF(COUNT(D4:F4)=0, "-", AVERAGE(D4:F4))))</f>
        <v>0.51249999999999996</v>
      </c>
      <c r="C4" s="250" t="s">
        <v>78</v>
      </c>
      <c r="D4" s="120" t="str">
        <f>IF(D48&lt;0%,0%,IF(D$2="-","-",IF(D$39="n", "-", SUM(D$6,D$12,D$17,D$23,D$28,D$34))))</f>
        <v>-</v>
      </c>
      <c r="E4" s="120">
        <f>IF(E48&lt;0%,0%,IF(E$2="-","-",IF(E$39="n", "-", SUM(E$6,E$12,E$17,E$23,E$28,E$34))))</f>
        <v>0.45416666666666666</v>
      </c>
      <c r="F4" s="120">
        <f>IF(F48&lt;0%,0%,IF(F$2="-","-",IF(F$39="n", "-", SUM(F$6,F$12,F$17,F$23,F$28,F$34))))</f>
        <v>0.5708333333333333</v>
      </c>
      <c r="H4" s="123" t="s">
        <v>80</v>
      </c>
    </row>
    <row r="5" spans="1:8" ht="18" customHeight="1" x14ac:dyDescent="0.25">
      <c r="A5" s="251" t="s">
        <v>116</v>
      </c>
      <c r="B5" s="250">
        <f>IF(B6="-","-",AVERAGE(D5:F5))</f>
        <v>0.34166666666666662</v>
      </c>
      <c r="C5" s="250" t="s">
        <v>78</v>
      </c>
      <c r="D5" s="252">
        <f>IF(D$2="","",IF(D$39="n", "", SUM(D$6,D$12,D$17,D$23,D$28)))</f>
        <v>0</v>
      </c>
      <c r="E5" s="252">
        <f>IF(E$2="","",IF(E$39="n", "", SUM(E$6,E$12,E$17,E$23,E$28)))</f>
        <v>0.45416666666666666</v>
      </c>
      <c r="F5" s="252">
        <f>IF(F$2="","",IF(F$39="n", "", SUM(F$6,F$12,F$17,F$23,F$28)))</f>
        <v>0.5708333333333333</v>
      </c>
      <c r="H5" s="128" t="s">
        <v>83</v>
      </c>
    </row>
    <row r="6" spans="1:8" ht="18" customHeight="1" x14ac:dyDescent="0.2">
      <c r="A6" s="129" t="str">
        <f>OVERALL!A6</f>
        <v>ENGAGE</v>
      </c>
      <c r="B6" s="253">
        <f>IF(C11=0,"-",AVERAGE(B7:B10))</f>
        <v>0</v>
      </c>
      <c r="C6" s="254" t="s">
        <v>47</v>
      </c>
      <c r="D6" s="255" t="str">
        <f>IF(D11=0,"-",(COUNTIF(D7:D10, "y")/D11)*OVERALL!$C$6)</f>
        <v>-</v>
      </c>
      <c r="E6" s="255">
        <f>IF(E11=0,"-",(COUNTIF(E7:E10, "y")/E11)*OVERALL!$C$6)</f>
        <v>0</v>
      </c>
      <c r="F6" s="255">
        <f>IF(F11=0,"-",(COUNTIF(F7:F10, "y")/F11)*OVERALL!$C$6)</f>
        <v>0</v>
      </c>
    </row>
    <row r="7" spans="1:8" ht="18" customHeight="1" x14ac:dyDescent="0.2">
      <c r="A7" s="256" t="str">
        <f>OVERALL!A7</f>
        <v>WELCOME</v>
      </c>
      <c r="B7" s="134">
        <f>IF(C7=0,"-",COUNTIF(D7:F7,"y")/C7)</f>
        <v>0</v>
      </c>
      <c r="C7" s="257">
        <f>$C$2-COUNTIF(D7:F7, "-")</f>
        <v>2</v>
      </c>
      <c r="D7" s="258" t="s">
        <v>43</v>
      </c>
      <c r="E7" s="258" t="s">
        <v>118</v>
      </c>
      <c r="F7" s="258" t="s">
        <v>118</v>
      </c>
      <c r="H7" s="137" t="s">
        <v>84</v>
      </c>
    </row>
    <row r="8" spans="1:8" ht="18" customHeight="1" x14ac:dyDescent="0.25">
      <c r="A8" s="256" t="str">
        <f>OVERALL!A8</f>
        <v>INTENT</v>
      </c>
      <c r="B8" s="134">
        <f>IF(C8=0,"-",COUNTIF(D8:F8,"y")/C8)</f>
        <v>0</v>
      </c>
      <c r="C8" s="257">
        <f>$C$2-COUNTIF(D8:F8, "-")</f>
        <v>2</v>
      </c>
      <c r="D8" s="258" t="s">
        <v>43</v>
      </c>
      <c r="E8" s="258" t="s">
        <v>118</v>
      </c>
      <c r="F8" s="258" t="s">
        <v>118</v>
      </c>
      <c r="H8" s="128" t="s">
        <v>85</v>
      </c>
    </row>
    <row r="9" spans="1:8" ht="18" customHeight="1" x14ac:dyDescent="0.2">
      <c r="A9" s="256" t="str">
        <f>OVERALL!A9</f>
        <v>NAME</v>
      </c>
      <c r="B9" s="134">
        <f>IF(C9=0,"-",COUNTIF(D9:F9,"y")/C9)</f>
        <v>0</v>
      </c>
      <c r="C9" s="257">
        <f>$C$2-COUNTIF(D9:F9, "-")</f>
        <v>2</v>
      </c>
      <c r="D9" s="258" t="s">
        <v>43</v>
      </c>
      <c r="E9" s="258" t="s">
        <v>118</v>
      </c>
      <c r="F9" s="258" t="s">
        <v>118</v>
      </c>
      <c r="H9" t="s">
        <v>78</v>
      </c>
    </row>
    <row r="10" spans="1:8" ht="18" customHeight="1" x14ac:dyDescent="0.2">
      <c r="A10" s="256" t="str">
        <f>OVERALL!A10</f>
        <v>BRIDGE</v>
      </c>
      <c r="B10" s="134">
        <f>IF(C10=0,"-",COUNTIF(D10:F10,"y")/C10)</f>
        <v>0</v>
      </c>
      <c r="C10" s="257">
        <f>$C$2-COUNTIF(D10:F10, "-")</f>
        <v>2</v>
      </c>
      <c r="D10" s="258" t="s">
        <v>43</v>
      </c>
      <c r="E10" s="258" t="s">
        <v>118</v>
      </c>
      <c r="F10" s="258" t="s">
        <v>118</v>
      </c>
      <c r="H10" s="139" t="s">
        <v>86</v>
      </c>
    </row>
    <row r="11" spans="1:8" ht="18" customHeight="1" x14ac:dyDescent="0.25">
      <c r="A11" s="140"/>
      <c r="C11" s="259">
        <f>AVERAGE(C7:C10)</f>
        <v>2</v>
      </c>
      <c r="D11" s="260">
        <f>COUNTA(D7:D10)-COUNTIF(D7:D10, "-")</f>
        <v>0</v>
      </c>
      <c r="E11" s="260">
        <f>COUNTA(E7:E10)-COUNTIF(E7:E10, "-")</f>
        <v>4</v>
      </c>
      <c r="F11" s="260">
        <f>COUNTA(F7:F10)-COUNTIF(F7:F10, "-")</f>
        <v>4</v>
      </c>
      <c r="H11" s="144" t="s">
        <v>87</v>
      </c>
    </row>
    <row r="12" spans="1:8" ht="18" customHeight="1" x14ac:dyDescent="0.2">
      <c r="A12" s="129" t="str">
        <f>OVERALL!A12</f>
        <v>DISCOVER</v>
      </c>
      <c r="B12" s="253">
        <f>IF(C16=0,"-",AVERAGE(B13:B15))</f>
        <v>0.5</v>
      </c>
      <c r="C12" s="131" t="s">
        <v>78</v>
      </c>
      <c r="D12" s="255" t="str">
        <f>IF(D16=0,"-",(COUNTIF(D13:D15, "y")/D16)*OVERALL!$C$12)</f>
        <v>-</v>
      </c>
      <c r="E12" s="255">
        <f>IF(E16=0,"-",(COUNTIF(E13:E15, "y")/E16)*OVERALL!$C$12)</f>
        <v>6.6666666666666666E-2</v>
      </c>
      <c r="F12" s="255">
        <f>IF(F16=0,"-",(COUNTIF(F13:F15, "y")/F16)*OVERALL!$C$12)</f>
        <v>0.13333333333333333</v>
      </c>
      <c r="H12" t="s">
        <v>78</v>
      </c>
    </row>
    <row r="13" spans="1:8" ht="18" customHeight="1" x14ac:dyDescent="0.2">
      <c r="A13" s="256" t="str">
        <f>OVERALL!A13</f>
        <v>CONVERSE</v>
      </c>
      <c r="B13" s="134">
        <f>IF(C13=0,"-",COUNTIF(D13:F13,"y")/C13)</f>
        <v>0</v>
      </c>
      <c r="C13" s="257">
        <f>$C$2-COUNTIF(D13:F13, "-")</f>
        <v>2</v>
      </c>
      <c r="D13" s="258" t="s">
        <v>43</v>
      </c>
      <c r="E13" s="258" t="s">
        <v>118</v>
      </c>
      <c r="F13" s="258" t="s">
        <v>118</v>
      </c>
      <c r="H13" s="146" t="s">
        <v>88</v>
      </c>
    </row>
    <row r="14" spans="1:8" ht="18" customHeight="1" x14ac:dyDescent="0.25">
      <c r="A14" s="256" t="str">
        <f>OVERALL!A14</f>
        <v>LISTEN</v>
      </c>
      <c r="B14" s="134">
        <f>IF(C14=0,"-",COUNTIF(D14:F14,"y")/C14)</f>
        <v>1</v>
      </c>
      <c r="C14" s="257">
        <f>$C$2-COUNTIF(D14:F14, "-")</f>
        <v>2</v>
      </c>
      <c r="D14" s="258" t="s">
        <v>43</v>
      </c>
      <c r="E14" s="258" t="s">
        <v>117</v>
      </c>
      <c r="F14" s="258" t="s">
        <v>117</v>
      </c>
      <c r="H14" s="147" t="s">
        <v>89</v>
      </c>
    </row>
    <row r="15" spans="1:8" ht="18" customHeight="1" x14ac:dyDescent="0.2">
      <c r="A15" s="256" t="str">
        <f>OVERALL!A15</f>
        <v>CONFIRM</v>
      </c>
      <c r="B15" s="134">
        <f>IF(C15=0,"-",COUNTIF(D15:F15,"y")/C15)</f>
        <v>0.5</v>
      </c>
      <c r="C15" s="257">
        <f>$C$2-COUNTIF(D15:F15, "-")</f>
        <v>2</v>
      </c>
      <c r="D15" s="258" t="s">
        <v>43</v>
      </c>
      <c r="E15" s="258" t="s">
        <v>118</v>
      </c>
      <c r="F15" s="258" t="s">
        <v>117</v>
      </c>
      <c r="G15" t="s">
        <v>78</v>
      </c>
    </row>
    <row r="16" spans="1:8" ht="18" customHeight="1" x14ac:dyDescent="0.2">
      <c r="A16" s="140"/>
      <c r="C16" s="259">
        <f>AVERAGE(C13:C15)</f>
        <v>2</v>
      </c>
      <c r="D16" s="260">
        <f>COUNTA(D13:D15)-COUNTIF(D13:D15, "-")</f>
        <v>0</v>
      </c>
      <c r="E16" s="260">
        <f>COUNTA(E13:E15)-COUNTIF(E13:E15, "-")</f>
        <v>3</v>
      </c>
      <c r="F16" s="260">
        <f>COUNTA(F13:F15)-COUNTIF(F13:F15, "-")</f>
        <v>3</v>
      </c>
      <c r="H16" s="148" t="s">
        <v>90</v>
      </c>
    </row>
    <row r="17" spans="1:11" ht="18" customHeight="1" x14ac:dyDescent="0.25">
      <c r="A17" s="129" t="str">
        <f>OVERALL!A17</f>
        <v>EDUCATE</v>
      </c>
      <c r="B17" s="253">
        <f>IF(C22=0,"-",AVERAGE(B18:B21))</f>
        <v>0.75</v>
      </c>
      <c r="C17" s="131" t="s">
        <v>78</v>
      </c>
      <c r="D17" s="261" t="str">
        <f>IF(D22=0,"-",(COUNTIF(D18:D21, "y")/D22)*OVERALL!$C$17)</f>
        <v>-</v>
      </c>
      <c r="E17" s="261">
        <f>IF(E22=0,"-",(COUNTIF(E18:E21, "y")/E22)*OVERALL!$C$17)</f>
        <v>0.1875</v>
      </c>
      <c r="F17" s="261">
        <f>IF(F22=0,"-",(COUNTIF(F18:F21, "y")/F22)*OVERALL!$C$17)</f>
        <v>0.1875</v>
      </c>
      <c r="H17" s="147" t="s">
        <v>91</v>
      </c>
    </row>
    <row r="18" spans="1:11" ht="18" customHeight="1" x14ac:dyDescent="0.2">
      <c r="A18" s="256" t="str">
        <f>OVERALL!A18</f>
        <v>INFORM</v>
      </c>
      <c r="B18" s="134">
        <f>IF(C18=0,"-",COUNTIF(D18:F18,"y")/C18)</f>
        <v>1</v>
      </c>
      <c r="C18" s="257">
        <f>$C$2-COUNTIF(D18:F18, "-")</f>
        <v>2</v>
      </c>
      <c r="D18" s="258" t="s">
        <v>43</v>
      </c>
      <c r="E18" s="258" t="s">
        <v>117</v>
      </c>
      <c r="F18" s="258" t="s">
        <v>117</v>
      </c>
    </row>
    <row r="19" spans="1:11" ht="18" customHeight="1" x14ac:dyDescent="0.2">
      <c r="A19" s="256" t="str">
        <f>OVERALL!A19</f>
        <v>CHECK</v>
      </c>
      <c r="B19" s="134">
        <f>IF(C19=0,"-",COUNTIF(D19:F19,"y")/C19)</f>
        <v>0</v>
      </c>
      <c r="C19" s="257">
        <f>$C$2-COUNTIF(D19:F19, "-")</f>
        <v>2</v>
      </c>
      <c r="D19" s="258" t="s">
        <v>43</v>
      </c>
      <c r="E19" s="258" t="s">
        <v>118</v>
      </c>
      <c r="F19" s="258" t="s">
        <v>118</v>
      </c>
    </row>
    <row r="20" spans="1:11" ht="18" customHeight="1" x14ac:dyDescent="0.2">
      <c r="A20" s="256" t="str">
        <f>OVERALL!A20</f>
        <v>SEEK</v>
      </c>
      <c r="B20" s="134">
        <f>IF(C20=0,"-",COUNTIF(D20:F20,"y")/C20)</f>
        <v>1</v>
      </c>
      <c r="C20" s="257">
        <f>$C$2-COUNTIF(D20:F20, "-")</f>
        <v>2</v>
      </c>
      <c r="D20" s="258" t="s">
        <v>43</v>
      </c>
      <c r="E20" s="258" t="s">
        <v>117</v>
      </c>
      <c r="F20" s="258" t="s">
        <v>117</v>
      </c>
      <c r="H20" t="s">
        <v>78</v>
      </c>
    </row>
    <row r="21" spans="1:11" ht="18" customHeight="1" x14ac:dyDescent="0.2">
      <c r="A21" s="256" t="str">
        <f>OVERALL!A21</f>
        <v>CONFIDENCE</v>
      </c>
      <c r="B21" s="134">
        <f>IF(C21=0,"-",COUNTIF(D21:F21,"y")/C21)</f>
        <v>1</v>
      </c>
      <c r="C21" s="257">
        <f>$C$2-COUNTIF(D21:F21, "-")</f>
        <v>2</v>
      </c>
      <c r="D21" s="258" t="s">
        <v>43</v>
      </c>
      <c r="E21" s="258" t="s">
        <v>117</v>
      </c>
      <c r="F21" s="258" t="s">
        <v>117</v>
      </c>
    </row>
    <row r="22" spans="1:11" ht="18" customHeight="1" x14ac:dyDescent="0.2">
      <c r="A22" s="140"/>
      <c r="C22" s="259">
        <f>AVERAGE(C18:C21)</f>
        <v>2</v>
      </c>
      <c r="D22" s="260">
        <f>COUNTA(D18:D21)-COUNTIF(D18:D21, "-")</f>
        <v>0</v>
      </c>
      <c r="E22" s="260">
        <f>COUNTA(E18:E21)-COUNTIF(E18:E21, "-")</f>
        <v>4</v>
      </c>
      <c r="F22" s="260">
        <f>COUNTA(F18:F21)-COUNTIF(F18:F21, "-")</f>
        <v>4</v>
      </c>
    </row>
    <row r="23" spans="1:11" ht="18" customHeight="1" x14ac:dyDescent="0.2">
      <c r="A23" s="129" t="str">
        <f>OVERALL!A23</f>
        <v>CLOSE</v>
      </c>
      <c r="B23" s="253">
        <f>IF(C27=0,"-",AVERAGE(B24:B26))</f>
        <v>0.33333333333333331</v>
      </c>
      <c r="C23" s="131" t="s">
        <v>78</v>
      </c>
      <c r="D23" s="261" t="str">
        <f>IF(D27=0,"-",(COUNTIF(D24:D26, "y")/D27)*OVERALL!$C$23)</f>
        <v>-</v>
      </c>
      <c r="E23" s="261">
        <f>IF(E27=0,"-",(COUNTIF(E24:E26, "y")/E27)*OVERALL!$C$23)</f>
        <v>4.9999999999999996E-2</v>
      </c>
      <c r="F23" s="261">
        <f>IF(F27=0,"-",(COUNTIF(F24:F26, "y")/F27)*OVERALL!$C$23)</f>
        <v>4.9999999999999996E-2</v>
      </c>
    </row>
    <row r="24" spans="1:11" ht="18" customHeight="1" x14ac:dyDescent="0.2">
      <c r="A24" s="256" t="str">
        <f>OVERALL!A24</f>
        <v>QUESTIONS</v>
      </c>
      <c r="B24" s="134">
        <f>IF(C24=0,"-",COUNTIF(D24:F24,"y")/C24)</f>
        <v>0</v>
      </c>
      <c r="C24" s="257">
        <f>$C$2-COUNTIF(D24:F24, "-")</f>
        <v>2</v>
      </c>
      <c r="D24" s="258" t="s">
        <v>43</v>
      </c>
      <c r="E24" s="258" t="s">
        <v>118</v>
      </c>
      <c r="F24" s="258" t="s">
        <v>118</v>
      </c>
    </row>
    <row r="25" spans="1:11" ht="18" customHeight="1" x14ac:dyDescent="0.2">
      <c r="A25" s="256" t="str">
        <f>OVERALL!A25</f>
        <v>GRATITUDE</v>
      </c>
      <c r="B25" s="134">
        <f>IF(C25=0,"-",COUNTIF(D25:F25,"y")/C25)</f>
        <v>0</v>
      </c>
      <c r="C25" s="257">
        <f>$C$2-COUNTIF(D25:F25, "-")</f>
        <v>2</v>
      </c>
      <c r="D25" s="258" t="s">
        <v>43</v>
      </c>
      <c r="E25" s="258" t="s">
        <v>118</v>
      </c>
      <c r="F25" s="258" t="s">
        <v>118</v>
      </c>
    </row>
    <row r="26" spans="1:11" ht="18" customHeight="1" x14ac:dyDescent="0.2">
      <c r="A26" s="256" t="str">
        <f>OVERALL!A26</f>
        <v>THANKS</v>
      </c>
      <c r="B26" s="134">
        <f>IF(C26=0,"-",COUNTIF(D26:F26,"y")/C26)</f>
        <v>1</v>
      </c>
      <c r="C26" s="257">
        <f>$C$2-COUNTIF(D26:F26, "-")</f>
        <v>2</v>
      </c>
      <c r="D26" s="258" t="s">
        <v>43</v>
      </c>
      <c r="E26" s="258" t="s">
        <v>117</v>
      </c>
      <c r="F26" s="258" t="s">
        <v>117</v>
      </c>
    </row>
    <row r="27" spans="1:11" ht="18" customHeight="1" x14ac:dyDescent="0.2">
      <c r="A27" s="140"/>
      <c r="C27" s="259">
        <f>AVERAGE(C24:C26)</f>
        <v>2</v>
      </c>
      <c r="D27" s="260">
        <f>COUNTA(D24:D26)-COUNTIF(D24:D26, "-")</f>
        <v>0</v>
      </c>
      <c r="E27" s="260">
        <f>COUNTA(E24:E26)-COUNTIF(E24:E26, "-")</f>
        <v>3</v>
      </c>
      <c r="F27" s="260">
        <f>COUNTA(F24:F26)-COUNTIF(F24:F26, "-")</f>
        <v>3</v>
      </c>
    </row>
    <row r="28" spans="1:11" ht="18" customHeight="1" x14ac:dyDescent="0.2">
      <c r="A28" s="129" t="str">
        <f>OVERALL!A28</f>
        <v>IMPACT</v>
      </c>
      <c r="B28" s="253">
        <f>IF(C33=0,"-",AVERAGE(B29:B32))</f>
        <v>0.875</v>
      </c>
      <c r="C28" s="131" t="s">
        <v>78</v>
      </c>
      <c r="D28" s="261" t="str">
        <f>IF(D33=0,"-",(COUNTIF(D29:D32, "y")/D33)*OVERALL!$C$28)</f>
        <v>-</v>
      </c>
      <c r="E28" s="261">
        <f>IF(E33=0,"-",(COUNTIF(E29:E32, "y")/E33)*OVERALL!$C$28)</f>
        <v>0.15000000000000002</v>
      </c>
      <c r="F28" s="261">
        <f>IF(F33=0,"-",(COUNTIF(F29:F32, "y")/F33)*OVERALL!$C$28)</f>
        <v>0.2</v>
      </c>
    </row>
    <row r="29" spans="1:11" ht="18" customHeight="1" x14ac:dyDescent="0.2">
      <c r="A29" s="256" t="str">
        <f>OVERALL!A29</f>
        <v>VIBRANCY</v>
      </c>
      <c r="B29" s="134">
        <f>IF(C29=0,"-",COUNTIF(D29:F29,"y")/C29)</f>
        <v>1</v>
      </c>
      <c r="C29" s="257">
        <f>$C$2-COUNTIF(D29:F29, "-")</f>
        <v>2</v>
      </c>
      <c r="D29" s="258" t="s">
        <v>43</v>
      </c>
      <c r="E29" s="258" t="s">
        <v>117</v>
      </c>
      <c r="F29" s="258" t="s">
        <v>117</v>
      </c>
    </row>
    <row r="30" spans="1:11" ht="18" customHeight="1" x14ac:dyDescent="0.2">
      <c r="A30" s="256" t="str">
        <f>OVERALL!A30</f>
        <v>EMPATHY</v>
      </c>
      <c r="B30" s="134">
        <f>IF(C30=0,"-",COUNTIF(D30:F30,"y")/C30)</f>
        <v>1</v>
      </c>
      <c r="C30" s="257">
        <f>$C$2-COUNTIF(D30:F30, "-")</f>
        <v>2</v>
      </c>
      <c r="D30" s="258" t="s">
        <v>43</v>
      </c>
      <c r="E30" s="258" t="s">
        <v>117</v>
      </c>
      <c r="F30" s="258" t="s">
        <v>117</v>
      </c>
    </row>
    <row r="31" spans="1:11" ht="18" customHeight="1" x14ac:dyDescent="0.2">
      <c r="A31" s="256" t="str">
        <f>OVERALL!A31</f>
        <v>CONTROL</v>
      </c>
      <c r="B31" s="134">
        <f>IF(C31=0,"-",COUNTIF(D31:F31,"y")/C31)</f>
        <v>0.5</v>
      </c>
      <c r="C31" s="257">
        <f>$C$2-COUNTIF(D31:F31, "-")</f>
        <v>2</v>
      </c>
      <c r="D31" s="258" t="s">
        <v>43</v>
      </c>
      <c r="E31" s="258" t="s">
        <v>118</v>
      </c>
      <c r="F31" s="258" t="s">
        <v>117</v>
      </c>
    </row>
    <row r="32" spans="1:11" ht="18" customHeight="1" x14ac:dyDescent="0.2">
      <c r="A32" s="256" t="str">
        <f>OVERALL!A32</f>
        <v>CLARITY</v>
      </c>
      <c r="B32" s="134">
        <f>IF(C32=0,"-",COUNTIF(D32:F32,"y")/C32)</f>
        <v>1</v>
      </c>
      <c r="C32" s="257">
        <f>$C$2-COUNTIF(D32:F32, "-")</f>
        <v>2</v>
      </c>
      <c r="D32" s="258" t="s">
        <v>43</v>
      </c>
      <c r="E32" s="258" t="s">
        <v>117</v>
      </c>
      <c r="F32" s="258" t="s">
        <v>117</v>
      </c>
      <c r="K32" t="s">
        <v>78</v>
      </c>
    </row>
    <row r="33" spans="1:13" ht="18" customHeight="1" x14ac:dyDescent="0.2">
      <c r="A33" s="155"/>
      <c r="B33" s="156"/>
      <c r="C33" s="259">
        <f>AVERAGE(C29:C32)</f>
        <v>2</v>
      </c>
      <c r="D33" s="260">
        <f>COUNTA(D29:D32)-COUNTIF(D29:D32, "-")</f>
        <v>0</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2</v>
      </c>
      <c r="D35" s="258" t="s">
        <v>43</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2</v>
      </c>
      <c r="D36" s="258" t="s">
        <v>43</v>
      </c>
      <c r="E36" s="258" t="s">
        <v>118</v>
      </c>
      <c r="F36" s="258" t="s">
        <v>118</v>
      </c>
      <c r="H36" s="258">
        <v>-0.1</v>
      </c>
      <c r="J36" s="258"/>
      <c r="K36" s="258"/>
      <c r="L36" s="258"/>
    </row>
    <row r="37" spans="1:13" ht="18" customHeight="1" x14ac:dyDescent="0.2">
      <c r="A37" s="155"/>
      <c r="B37" s="156"/>
      <c r="C37" s="259">
        <f>C35</f>
        <v>2</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2</v>
      </c>
      <c r="D39" s="258" t="s">
        <v>43</v>
      </c>
      <c r="E39" s="258" t="s">
        <v>117</v>
      </c>
      <c r="F39" s="258" t="s">
        <v>117</v>
      </c>
    </row>
    <row r="40" spans="1:13" ht="18" customHeight="1" x14ac:dyDescent="0.2">
      <c r="A40" s="256" t="str">
        <f>OVERALL!A40</f>
        <v>TALK TIME</v>
      </c>
      <c r="B40" s="266">
        <f>IF(C40=0,"-",AVERAGE(D40:F40))</f>
        <v>4.3344907407407403E-3</v>
      </c>
      <c r="C40" s="257">
        <f t="shared" si="0"/>
        <v>2</v>
      </c>
      <c r="D40" s="266" t="s">
        <v>43</v>
      </c>
      <c r="E40" s="266">
        <v>3.7962962962963002E-3</v>
      </c>
      <c r="F40" s="266">
        <v>4.8726851851851804E-3</v>
      </c>
      <c r="G40" s="176"/>
      <c r="H40" s="235"/>
      <c r="I40" s="235"/>
      <c r="J40" s="235"/>
      <c r="K40" s="235"/>
      <c r="L40" s="235"/>
      <c r="M40" s="235"/>
    </row>
    <row r="41" spans="1:13" ht="18" customHeight="1" x14ac:dyDescent="0.2">
      <c r="A41" s="256" t="str">
        <f>OVERALL!A41</f>
        <v>ASSESSOR RATING (0-10)</v>
      </c>
      <c r="B41" s="177">
        <f>IF(C41=0,"-",SUM(D41:F41)/C41)</f>
        <v>5</v>
      </c>
      <c r="C41" s="257">
        <f t="shared" si="0"/>
        <v>2</v>
      </c>
      <c r="D41" s="268" t="s">
        <v>43</v>
      </c>
      <c r="E41" s="268">
        <v>4</v>
      </c>
      <c r="F41" s="268">
        <v>6</v>
      </c>
    </row>
    <row r="42" spans="1:13" ht="18" customHeight="1" x14ac:dyDescent="0.2">
      <c r="A42" s="256" t="str">
        <f>OVERALL!A42</f>
        <v>EXPLAINED KEY FEATURES</v>
      </c>
      <c r="B42" s="134">
        <f>IF(C42=0,"-",COUNTIF(D42:F42, "y")/C42)</f>
        <v>1</v>
      </c>
      <c r="C42" s="257">
        <f t="shared" si="0"/>
        <v>2</v>
      </c>
      <c r="D42" s="268" t="s">
        <v>43</v>
      </c>
      <c r="E42" s="268" t="s">
        <v>117</v>
      </c>
      <c r="F42" s="268" t="s">
        <v>117</v>
      </c>
      <c r="G42" s="269"/>
      <c r="H42" t="s">
        <v>78</v>
      </c>
    </row>
    <row r="43" spans="1:13" ht="18" customHeight="1" x14ac:dyDescent="0.2">
      <c r="A43" s="256" t="str">
        <f>OVERALL!A43</f>
        <v>REVEALED PRICING</v>
      </c>
      <c r="B43" s="134">
        <f>IF(C43=0,"-",COUNTIF(D43:F43, "y")/C43)</f>
        <v>0.5</v>
      </c>
      <c r="C43" s="257">
        <f t="shared" si="0"/>
        <v>2</v>
      </c>
      <c r="D43" s="268" t="s">
        <v>43</v>
      </c>
      <c r="E43" s="268" t="s">
        <v>118</v>
      </c>
      <c r="F43" s="268" t="s">
        <v>117</v>
      </c>
    </row>
    <row r="44" spans="1:13" ht="18" customHeight="1" x14ac:dyDescent="0.2">
      <c r="A44" s="256" t="str">
        <f>OVERALL!A44</f>
        <v>EXPLAINED ACTIONS &amp; PROCESS</v>
      </c>
      <c r="B44" s="134">
        <f>IF(C44=0,"-",COUNTIF(D44:F44, "y")/C44)</f>
        <v>1</v>
      </c>
      <c r="C44" s="257">
        <f t="shared" si="0"/>
        <v>2</v>
      </c>
      <c r="D44" s="268" t="s">
        <v>43</v>
      </c>
      <c r="E44" s="268" t="s">
        <v>117</v>
      </c>
      <c r="F44" s="268" t="s">
        <v>117</v>
      </c>
    </row>
    <row r="45" spans="1:13" ht="18" customHeight="1" x14ac:dyDescent="0.2">
      <c r="A45" s="256" t="str">
        <f>OVERALL!A45</f>
        <v>WEBSITE EDUCATION</v>
      </c>
      <c r="B45" s="134">
        <f>IF(C45=0,"-",COUNTIF(D45:F45, "y")/C45)</f>
        <v>1</v>
      </c>
      <c r="C45" s="257">
        <f t="shared" si="0"/>
        <v>2</v>
      </c>
      <c r="D45" s="268" t="s">
        <v>43</v>
      </c>
      <c r="E45" s="268" t="s">
        <v>117</v>
      </c>
      <c r="F45" s="268" t="s">
        <v>117</v>
      </c>
    </row>
    <row r="46" spans="1:13" ht="18" customHeight="1" x14ac:dyDescent="0.2">
      <c r="A46" s="270"/>
      <c r="B46" s="134"/>
      <c r="C46" s="257"/>
      <c r="D46" s="268"/>
      <c r="E46" s="268"/>
      <c r="F46" s="268"/>
    </row>
    <row r="47" spans="1:13" ht="135" x14ac:dyDescent="0.2">
      <c r="A47" s="271" t="s">
        <v>78</v>
      </c>
      <c r="B47" s="302" t="s">
        <v>120</v>
      </c>
      <c r="C47" s="302"/>
      <c r="D47" s="272" t="s">
        <v>136</v>
      </c>
      <c r="E47" s="272" t="s">
        <v>145</v>
      </c>
      <c r="F47" s="272" t="s">
        <v>146</v>
      </c>
    </row>
    <row r="48" spans="1:13" ht="18" customHeight="1" x14ac:dyDescent="0.2">
      <c r="A48" s="273" t="s">
        <v>124</v>
      </c>
      <c r="D48" s="274">
        <f>IF(D$2="","",IF(D$39="n", "", SUM(D$6,D$12,D$17,D$23,D$28,D$34)))</f>
        <v>0</v>
      </c>
      <c r="E48" s="274">
        <f>IF(E$2="","",IF(E$39="n", "", SUM(E$6,E$12,E$17,E$23,E$28,E$34)))</f>
        <v>0.45416666666666666</v>
      </c>
      <c r="F48" s="274">
        <f>IF(F$2="","",IF(F$39="n", "", SUM(F$6,F$12,F$17,F$23,F$28,F$34)))</f>
        <v>0.5708333333333333</v>
      </c>
    </row>
    <row r="50" spans="1:6" ht="19" x14ac:dyDescent="0.25">
      <c r="A50" s="275" t="s">
        <v>125</v>
      </c>
      <c r="B50" s="276" t="s">
        <v>126</v>
      </c>
    </row>
    <row r="51" spans="1:6" x14ac:dyDescent="0.2">
      <c r="A51" s="181" t="s">
        <v>100</v>
      </c>
      <c r="B51" s="277">
        <v>0.3</v>
      </c>
      <c r="C51" s="181"/>
      <c r="D51" s="278">
        <f>'[1]TAFE WA'!$D$4</f>
        <v>0</v>
      </c>
      <c r="E51" s="278">
        <f>'[1]TAFE WA'!$D$4</f>
        <v>0</v>
      </c>
      <c r="F51" s="278">
        <f>'[1]TAFE WA'!$D$4</f>
        <v>0</v>
      </c>
    </row>
    <row r="52" spans="1:6" x14ac:dyDescent="0.2">
      <c r="A52" s="181" t="s">
        <v>101</v>
      </c>
      <c r="B52" s="277">
        <v>0.7</v>
      </c>
      <c r="C52" s="181"/>
      <c r="D52" s="279" t="str">
        <f>D4</f>
        <v>-</v>
      </c>
      <c r="E52" s="279">
        <f>E4</f>
        <v>0.45416666666666666</v>
      </c>
      <c r="F52" s="279">
        <f>F4</f>
        <v>0.5708333333333333</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v>
      </c>
      <c r="E55" s="279">
        <f>IF(E51="-","-",E51*$B$51)</f>
        <v>0</v>
      </c>
      <c r="F55" s="279">
        <f>IF(F51="-","-",F51*$B$51)</f>
        <v>0</v>
      </c>
    </row>
    <row r="56" spans="1:6" x14ac:dyDescent="0.2">
      <c r="A56" s="181" t="s">
        <v>101</v>
      </c>
      <c r="B56" s="181"/>
      <c r="C56" s="181"/>
      <c r="D56" s="279" t="str">
        <f>IF(D52="-","-",D52*$B$52)</f>
        <v>-</v>
      </c>
      <c r="E56" s="279">
        <f>IF(E52="-","-",E52*$B$52)</f>
        <v>0.31791666666666663</v>
      </c>
      <c r="F56" s="279">
        <f>IF(F52="-","-",F52*$B$52)</f>
        <v>0.39958333333333329</v>
      </c>
    </row>
    <row r="57" spans="1:6" x14ac:dyDescent="0.2">
      <c r="A57" s="282" t="s">
        <v>44</v>
      </c>
      <c r="B57" s="282"/>
      <c r="C57" s="282"/>
      <c r="D57" s="283">
        <f>IF(D51="","",IF(D52="","",SUM(D55:D56)))</f>
        <v>0</v>
      </c>
      <c r="E57" s="283">
        <f>IF(E51="","",IF(E52="","",SUM(E55:E56)))</f>
        <v>0.31791666666666663</v>
      </c>
      <c r="F57" s="283">
        <f>IF(F51="","",IF(F52="","",SUM(F55:F56)))</f>
        <v>0.39958333333333329</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3" activePane="bottomRight" state="frozen"/>
      <selection pane="topRight" activeCell="D1" sqref="D1"/>
      <selection pane="bottomLeft" activeCell="A37" sqref="A37"/>
      <selection pane="bottomRight" activeCell="F48" sqref="F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9" t="s">
        <v>111</v>
      </c>
      <c r="B1" s="240"/>
      <c r="C1" s="111" t="s">
        <v>112</v>
      </c>
      <c r="D1" s="241">
        <v>1</v>
      </c>
      <c r="E1" s="241">
        <v>2</v>
      </c>
      <c r="F1" s="241">
        <v>3</v>
      </c>
    </row>
    <row r="2" spans="1:8" ht="21" x14ac:dyDescent="0.2">
      <c r="A2" s="242" t="str">
        <f>OVERALL!A2</f>
        <v>EDUCATION</v>
      </c>
      <c r="B2" s="243" t="s">
        <v>44</v>
      </c>
      <c r="C2" s="111">
        <f>COUNTA(D7:F7)</f>
        <v>3</v>
      </c>
      <c r="D2" s="244" t="s">
        <v>43</v>
      </c>
      <c r="E2" s="244" t="s">
        <v>147</v>
      </c>
      <c r="F2" s="244" t="s">
        <v>148</v>
      </c>
    </row>
    <row r="3" spans="1:8" ht="19" x14ac:dyDescent="0.2">
      <c r="A3" s="245" t="str">
        <f>OVERALL!I1</f>
        <v>tasTAFE</v>
      </c>
      <c r="B3" s="246">
        <f>OVERALL!I3</f>
        <v>0.55885416666666665</v>
      </c>
      <c r="C3" s="247" t="s">
        <v>115</v>
      </c>
      <c r="D3" s="248" t="str">
        <f>IF(D2="-","-",D57)</f>
        <v>-</v>
      </c>
      <c r="E3" s="248">
        <f>IF(E2="-","-",E57)</f>
        <v>0.54604166666666676</v>
      </c>
      <c r="F3" s="248">
        <f>IF(F2="-","-",F57)</f>
        <v>0.57166666666666677</v>
      </c>
    </row>
    <row r="4" spans="1:8" ht="18" customHeight="1" x14ac:dyDescent="0.2">
      <c r="A4" s="249" t="str">
        <f>OVERALL!A4</f>
        <v>QUALITY SCORE</v>
      </c>
      <c r="B4" s="120">
        <f>IF(C2=0, "-", IF(COUNTIF(D39:F39, "n")=C2, "-", IF(COUNT(D4:F4)=0, "-", AVERAGE(D4:F4))))</f>
        <v>0.41666666666666674</v>
      </c>
      <c r="C4" s="250" t="s">
        <v>78</v>
      </c>
      <c r="D4" s="120" t="str">
        <f>IF(D48&lt;0%,0%,IF(D$2="-","-",IF(D$39="n", "-", SUM(D$6,D$12,D$17,D$23,D$28,D$34))))</f>
        <v>-</v>
      </c>
      <c r="E4" s="120">
        <f>IF(E48&lt;0%,0%,IF(E$2="-","-",IF(E$39="n", "-", SUM(E$6,E$12,E$17,E$23,E$28,E$34))))</f>
        <v>0.39166666666666672</v>
      </c>
      <c r="F4" s="120">
        <f>IF(F48&lt;0%,0%,IF(F$2="-","-",IF(F$39="n", "-", SUM(F$6,F$12,F$17,F$23,F$28,F$34))))</f>
        <v>0.44166666666666671</v>
      </c>
      <c r="H4" s="123" t="s">
        <v>80</v>
      </c>
    </row>
    <row r="5" spans="1:8" ht="18" customHeight="1" x14ac:dyDescent="0.25">
      <c r="A5" s="251" t="s">
        <v>116</v>
      </c>
      <c r="B5" s="250">
        <f>IF(B6="-","-",AVERAGE(D5:F5))</f>
        <v>0.27777777777777785</v>
      </c>
      <c r="C5" s="250" t="s">
        <v>78</v>
      </c>
      <c r="D5" s="252">
        <f>IF(D$2="","",IF(D$39="n", "", SUM(D$6,D$12,D$17,D$23,D$28)))</f>
        <v>0</v>
      </c>
      <c r="E5" s="252">
        <f>IF(E$2="","",IF(E$39="n", "", SUM(E$6,E$12,E$17,E$23,E$28)))</f>
        <v>0.39166666666666672</v>
      </c>
      <c r="F5" s="252">
        <f>IF(F$2="","",IF(F$39="n", "", SUM(F$6,F$12,F$17,F$23,F$28)))</f>
        <v>0.44166666666666671</v>
      </c>
      <c r="H5" s="128" t="s">
        <v>83</v>
      </c>
    </row>
    <row r="6" spans="1:8" ht="18" customHeight="1" x14ac:dyDescent="0.2">
      <c r="A6" s="129" t="str">
        <f>OVERALL!A6</f>
        <v>ENGAGE</v>
      </c>
      <c r="B6" s="253">
        <f>IF(C11=0,"-",AVERAGE(B7:B10))</f>
        <v>0.25</v>
      </c>
      <c r="C6" s="254" t="s">
        <v>47</v>
      </c>
      <c r="D6" s="255" t="str">
        <f>IF(D11=0,"-",(COUNTIF(D7:D10, "y")/D11)*OVERALL!$C$6)</f>
        <v>-</v>
      </c>
      <c r="E6" s="255">
        <f>IF(E11=0,"-",(COUNTIF(E7:E10, "y")/E11)*OVERALL!$C$6)</f>
        <v>0.05</v>
      </c>
      <c r="F6" s="255">
        <f>IF(F11=0,"-",(COUNTIF(F7:F10, "y")/F11)*OVERALL!$C$6)</f>
        <v>0.05</v>
      </c>
    </row>
    <row r="7" spans="1:8" ht="18" customHeight="1" x14ac:dyDescent="0.2">
      <c r="A7" s="256" t="str">
        <f>OVERALL!A7</f>
        <v>WELCOME</v>
      </c>
      <c r="B7" s="134">
        <f>IF(C7=0,"-",COUNTIF(D7:F7,"y")/C7)</f>
        <v>1</v>
      </c>
      <c r="C7" s="257">
        <f>$C$2-COUNTIF(D7:F7, "-")</f>
        <v>2</v>
      </c>
      <c r="D7" s="258" t="s">
        <v>43</v>
      </c>
      <c r="E7" s="258" t="s">
        <v>117</v>
      </c>
      <c r="F7" s="258" t="s">
        <v>117</v>
      </c>
      <c r="H7" s="137" t="s">
        <v>84</v>
      </c>
    </row>
    <row r="8" spans="1:8" ht="18" customHeight="1" x14ac:dyDescent="0.25">
      <c r="A8" s="256" t="str">
        <f>OVERALL!A8</f>
        <v>INTENT</v>
      </c>
      <c r="B8" s="134">
        <f>IF(C8=0,"-",COUNTIF(D8:F8,"y")/C8)</f>
        <v>0</v>
      </c>
      <c r="C8" s="257">
        <f>$C$2-COUNTIF(D8:F8, "-")</f>
        <v>2</v>
      </c>
      <c r="D8" s="258" t="s">
        <v>43</v>
      </c>
      <c r="E8" s="258" t="s">
        <v>118</v>
      </c>
      <c r="F8" s="258" t="s">
        <v>118</v>
      </c>
      <c r="H8" s="128" t="s">
        <v>85</v>
      </c>
    </row>
    <row r="9" spans="1:8" ht="18" customHeight="1" x14ac:dyDescent="0.2">
      <c r="A9" s="256" t="str">
        <f>OVERALL!A9</f>
        <v>NAME</v>
      </c>
      <c r="B9" s="134">
        <f>IF(C9=0,"-",COUNTIF(D9:F9,"y")/C9)</f>
        <v>0</v>
      </c>
      <c r="C9" s="257">
        <f>$C$2-COUNTIF(D9:F9, "-")</f>
        <v>2</v>
      </c>
      <c r="D9" s="258" t="s">
        <v>43</v>
      </c>
      <c r="E9" s="258" t="s">
        <v>118</v>
      </c>
      <c r="F9" s="258" t="s">
        <v>118</v>
      </c>
      <c r="H9" t="s">
        <v>78</v>
      </c>
    </row>
    <row r="10" spans="1:8" ht="18" customHeight="1" x14ac:dyDescent="0.2">
      <c r="A10" s="256" t="str">
        <f>OVERALL!A10</f>
        <v>BRIDGE</v>
      </c>
      <c r="B10" s="134">
        <f>IF(C10=0,"-",COUNTIF(D10:F10,"y")/C10)</f>
        <v>0</v>
      </c>
      <c r="C10" s="257">
        <f>$C$2-COUNTIF(D10:F10, "-")</f>
        <v>2</v>
      </c>
      <c r="D10" s="258" t="s">
        <v>43</v>
      </c>
      <c r="E10" s="258" t="s">
        <v>118</v>
      </c>
      <c r="F10" s="258" t="s">
        <v>118</v>
      </c>
      <c r="H10" s="139" t="s">
        <v>86</v>
      </c>
    </row>
    <row r="11" spans="1:8" ht="18" customHeight="1" x14ac:dyDescent="0.25">
      <c r="A11" s="140"/>
      <c r="C11" s="259">
        <f>AVERAGE(C7:C10)</f>
        <v>2</v>
      </c>
      <c r="D11" s="260">
        <f>COUNTA(D7:D10)-COUNTIF(D7:D10, "-")</f>
        <v>0</v>
      </c>
      <c r="E11" s="260">
        <f>COUNTA(E7:E10)-COUNTIF(E7:E10, "-")</f>
        <v>4</v>
      </c>
      <c r="F11" s="260">
        <f>COUNTA(F7:F10)-COUNTIF(F7:F10, "-")</f>
        <v>4</v>
      </c>
      <c r="H11" s="144" t="s">
        <v>87</v>
      </c>
    </row>
    <row r="12" spans="1:8" ht="18" customHeight="1" x14ac:dyDescent="0.2">
      <c r="A12" s="129" t="str">
        <f>OVERALL!A12</f>
        <v>DISCOVER</v>
      </c>
      <c r="B12" s="253">
        <f>IF(C16=0,"-",AVERAGE(B13:B15))</f>
        <v>0.33333333333333331</v>
      </c>
      <c r="C12" s="131" t="s">
        <v>78</v>
      </c>
      <c r="D12" s="255" t="str">
        <f>IF(D16=0,"-",(COUNTIF(D13:D15, "y")/D16)*OVERALL!$C$12)</f>
        <v>-</v>
      </c>
      <c r="E12" s="255">
        <f>IF(E16=0,"-",(COUNTIF(E13:E15, "y")/E16)*OVERALL!$C$12)</f>
        <v>6.6666666666666666E-2</v>
      </c>
      <c r="F12" s="255">
        <f>IF(F16=0,"-",(COUNTIF(F13:F15, "y")/F16)*OVERALL!$C$12)</f>
        <v>6.6666666666666666E-2</v>
      </c>
      <c r="H12" t="s">
        <v>78</v>
      </c>
    </row>
    <row r="13" spans="1:8" ht="18" customHeight="1" x14ac:dyDescent="0.2">
      <c r="A13" s="256" t="str">
        <f>OVERALL!A13</f>
        <v>CONVERSE</v>
      </c>
      <c r="B13" s="134">
        <f>IF(C13=0,"-",COUNTIF(D13:F13,"y")/C13)</f>
        <v>0</v>
      </c>
      <c r="C13" s="257">
        <f>$C$2-COUNTIF(D13:F13, "-")</f>
        <v>2</v>
      </c>
      <c r="D13" s="258" t="s">
        <v>43</v>
      </c>
      <c r="E13" s="258" t="s">
        <v>118</v>
      </c>
      <c r="F13" s="258" t="s">
        <v>118</v>
      </c>
      <c r="H13" s="146" t="s">
        <v>88</v>
      </c>
    </row>
    <row r="14" spans="1:8" ht="18" customHeight="1" x14ac:dyDescent="0.25">
      <c r="A14" s="256" t="str">
        <f>OVERALL!A14</f>
        <v>LISTEN</v>
      </c>
      <c r="B14" s="134">
        <f>IF(C14=0,"-",COUNTIF(D14:F14,"y")/C14)</f>
        <v>1</v>
      </c>
      <c r="C14" s="257">
        <f>$C$2-COUNTIF(D14:F14, "-")</f>
        <v>2</v>
      </c>
      <c r="D14" s="258" t="s">
        <v>43</v>
      </c>
      <c r="E14" s="258" t="s">
        <v>117</v>
      </c>
      <c r="F14" s="258" t="s">
        <v>117</v>
      </c>
      <c r="H14" s="147" t="s">
        <v>89</v>
      </c>
    </row>
    <row r="15" spans="1:8" ht="18" customHeight="1" x14ac:dyDescent="0.2">
      <c r="A15" s="256" t="str">
        <f>OVERALL!A15</f>
        <v>CONFIRM</v>
      </c>
      <c r="B15" s="134">
        <f>IF(C15=0,"-",COUNTIF(D15:F15,"y")/C15)</f>
        <v>0</v>
      </c>
      <c r="C15" s="257">
        <f>$C$2-COUNTIF(D15:F15, "-")</f>
        <v>2</v>
      </c>
      <c r="D15" s="258" t="s">
        <v>43</v>
      </c>
      <c r="E15" s="258" t="s">
        <v>118</v>
      </c>
      <c r="F15" s="258" t="s">
        <v>118</v>
      </c>
      <c r="G15" t="s">
        <v>78</v>
      </c>
    </row>
    <row r="16" spans="1:8" ht="18" customHeight="1" x14ac:dyDescent="0.2">
      <c r="A16" s="140"/>
      <c r="C16" s="259">
        <f>AVERAGE(C13:C15)</f>
        <v>2</v>
      </c>
      <c r="D16" s="260">
        <f>COUNTA(D13:D15)-COUNTIF(D13:D15, "-")</f>
        <v>0</v>
      </c>
      <c r="E16" s="260">
        <f>COUNTA(E13:E15)-COUNTIF(E13:E15, "-")</f>
        <v>3</v>
      </c>
      <c r="F16" s="260">
        <f>COUNTA(F13:F15)-COUNTIF(F13:F15, "-")</f>
        <v>3</v>
      </c>
      <c r="H16" s="148" t="s">
        <v>90</v>
      </c>
    </row>
    <row r="17" spans="1:11" ht="18" customHeight="1" x14ac:dyDescent="0.25">
      <c r="A17" s="129" t="str">
        <f>OVERALL!A17</f>
        <v>EDUCATE</v>
      </c>
      <c r="B17" s="253">
        <f>IF(C22=0,"-",AVERAGE(B18:B21))</f>
        <v>0.5</v>
      </c>
      <c r="C17" s="131" t="s">
        <v>78</v>
      </c>
      <c r="D17" s="261" t="str">
        <f>IF(D22=0,"-",(COUNTIF(D18:D21, "y")/D22)*OVERALL!$C$17)</f>
        <v>-</v>
      </c>
      <c r="E17" s="261">
        <f>IF(E22=0,"-",(COUNTIF(E18:E21, "y")/E22)*OVERALL!$C$17)</f>
        <v>0.125</v>
      </c>
      <c r="F17" s="261">
        <f>IF(F22=0,"-",(COUNTIF(F18:F21, "y")/F22)*OVERALL!$C$17)</f>
        <v>0.125</v>
      </c>
      <c r="H17" s="147" t="s">
        <v>91</v>
      </c>
    </row>
    <row r="18" spans="1:11" ht="18" customHeight="1" x14ac:dyDescent="0.2">
      <c r="A18" s="256" t="str">
        <f>OVERALL!A18</f>
        <v>INFORM</v>
      </c>
      <c r="B18" s="134">
        <f>IF(C18=0,"-",COUNTIF(D18:F18,"y")/C18)</f>
        <v>0</v>
      </c>
      <c r="C18" s="257">
        <f>$C$2-COUNTIF(D18:F18, "-")</f>
        <v>2</v>
      </c>
      <c r="D18" s="258" t="s">
        <v>43</v>
      </c>
      <c r="E18" s="258" t="s">
        <v>118</v>
      </c>
      <c r="F18" s="258" t="s">
        <v>118</v>
      </c>
    </row>
    <row r="19" spans="1:11" ht="18" customHeight="1" x14ac:dyDescent="0.2">
      <c r="A19" s="256" t="str">
        <f>OVERALL!A19</f>
        <v>CHECK</v>
      </c>
      <c r="B19" s="134">
        <f>IF(C19=0,"-",COUNTIF(D19:F19,"y")/C19)</f>
        <v>0</v>
      </c>
      <c r="C19" s="257">
        <f>$C$2-COUNTIF(D19:F19, "-")</f>
        <v>2</v>
      </c>
      <c r="D19" s="258" t="s">
        <v>43</v>
      </c>
      <c r="E19" s="258" t="s">
        <v>118</v>
      </c>
      <c r="F19" s="258" t="s">
        <v>118</v>
      </c>
    </row>
    <row r="20" spans="1:11" ht="18" customHeight="1" x14ac:dyDescent="0.2">
      <c r="A20" s="256" t="str">
        <f>OVERALL!A20</f>
        <v>SEEK</v>
      </c>
      <c r="B20" s="134">
        <f>IF(C20=0,"-",COUNTIF(D20:F20,"y")/C20)</f>
        <v>1</v>
      </c>
      <c r="C20" s="257">
        <f>$C$2-COUNTIF(D20:F20, "-")</f>
        <v>2</v>
      </c>
      <c r="D20" s="258" t="s">
        <v>43</v>
      </c>
      <c r="E20" s="258" t="s">
        <v>117</v>
      </c>
      <c r="F20" s="258" t="s">
        <v>117</v>
      </c>
      <c r="H20" t="s">
        <v>78</v>
      </c>
    </row>
    <row r="21" spans="1:11" ht="18" customHeight="1" x14ac:dyDescent="0.2">
      <c r="A21" s="256" t="str">
        <f>OVERALL!A21</f>
        <v>CONFIDENCE</v>
      </c>
      <c r="B21" s="134">
        <f>IF(C21=0,"-",COUNTIF(D21:F21,"y")/C21)</f>
        <v>1</v>
      </c>
      <c r="C21" s="257">
        <f>$C$2-COUNTIF(D21:F21, "-")</f>
        <v>2</v>
      </c>
      <c r="D21" s="258" t="s">
        <v>43</v>
      </c>
      <c r="E21" s="258" t="s">
        <v>117</v>
      </c>
      <c r="F21" s="258" t="s">
        <v>117</v>
      </c>
    </row>
    <row r="22" spans="1:11" ht="18" customHeight="1" x14ac:dyDescent="0.2">
      <c r="A22" s="140"/>
      <c r="C22" s="259">
        <f>AVERAGE(C18:C21)</f>
        <v>2</v>
      </c>
      <c r="D22" s="260">
        <f>COUNTA(D18:D21)-COUNTIF(D18:D21, "-")</f>
        <v>0</v>
      </c>
      <c r="E22" s="260">
        <f>COUNTA(E18:E21)-COUNTIF(E18:E21, "-")</f>
        <v>4</v>
      </c>
      <c r="F22" s="260">
        <f>COUNTA(F18:F21)-COUNTIF(F18:F21, "-")</f>
        <v>4</v>
      </c>
    </row>
    <row r="23" spans="1:11" ht="18" customHeight="1" x14ac:dyDescent="0.2">
      <c r="A23" s="129" t="str">
        <f>OVERALL!A23</f>
        <v>CLOSE</v>
      </c>
      <c r="B23" s="253">
        <f>IF(C27=0,"-",AVERAGE(B24:B26))</f>
        <v>0.16666666666666666</v>
      </c>
      <c r="C23" s="131" t="s">
        <v>78</v>
      </c>
      <c r="D23" s="261" t="str">
        <f>IF(D27=0,"-",(COUNTIF(D24:D26, "y")/D27)*OVERALL!$C$23)</f>
        <v>-</v>
      </c>
      <c r="E23" s="261">
        <f>IF(E27=0,"-",(COUNTIF(E24:E26, "y")/E27)*OVERALL!$C$23)</f>
        <v>0</v>
      </c>
      <c r="F23" s="261">
        <f>IF(F27=0,"-",(COUNTIF(F24:F26, "y")/F27)*OVERALL!$C$23)</f>
        <v>4.9999999999999996E-2</v>
      </c>
    </row>
    <row r="24" spans="1:11" ht="18" customHeight="1" x14ac:dyDescent="0.2">
      <c r="A24" s="256" t="str">
        <f>OVERALL!A24</f>
        <v>QUESTIONS</v>
      </c>
      <c r="B24" s="134">
        <f>IF(C24=0,"-",COUNTIF(D24:F24,"y")/C24)</f>
        <v>0</v>
      </c>
      <c r="C24" s="257">
        <f>$C$2-COUNTIF(D24:F24, "-")</f>
        <v>2</v>
      </c>
      <c r="D24" s="258" t="s">
        <v>43</v>
      </c>
      <c r="E24" s="258" t="s">
        <v>118</v>
      </c>
      <c r="F24" s="286" t="s">
        <v>118</v>
      </c>
    </row>
    <row r="25" spans="1:11" ht="18" customHeight="1" x14ac:dyDescent="0.2">
      <c r="A25" s="256" t="str">
        <f>OVERALL!A25</f>
        <v>GRATITUDE</v>
      </c>
      <c r="B25" s="134">
        <f>IF(C25=0,"-",COUNTIF(D25:F25,"y")/C25)</f>
        <v>0</v>
      </c>
      <c r="C25" s="257">
        <f>$C$2-COUNTIF(D25:F25, "-")</f>
        <v>2</v>
      </c>
      <c r="D25" s="258" t="s">
        <v>43</v>
      </c>
      <c r="E25" s="258" t="s">
        <v>118</v>
      </c>
      <c r="F25" s="287" t="s">
        <v>118</v>
      </c>
    </row>
    <row r="26" spans="1:11" ht="18" customHeight="1" x14ac:dyDescent="0.2">
      <c r="A26" s="256" t="str">
        <f>OVERALL!A26</f>
        <v>THANKS</v>
      </c>
      <c r="B26" s="134">
        <f>IF(C26=0,"-",COUNTIF(D26:F26,"y")/C26)</f>
        <v>0.5</v>
      </c>
      <c r="C26" s="257">
        <f>$C$2-COUNTIF(D26:F26, "-")</f>
        <v>2</v>
      </c>
      <c r="D26" s="258" t="s">
        <v>43</v>
      </c>
      <c r="E26" s="258" t="s">
        <v>118</v>
      </c>
      <c r="F26" s="287" t="s">
        <v>117</v>
      </c>
    </row>
    <row r="27" spans="1:11" ht="18" customHeight="1" x14ac:dyDescent="0.2">
      <c r="A27" s="140"/>
      <c r="C27" s="259">
        <f>AVERAGE(C24:C26)</f>
        <v>2</v>
      </c>
      <c r="D27" s="260">
        <f>COUNTA(D24:D26)-COUNTIF(D24:D26, "-")</f>
        <v>0</v>
      </c>
      <c r="E27" s="260">
        <f>COUNTA(E24:E26)-COUNTIF(E24:E26, "-")</f>
        <v>3</v>
      </c>
      <c r="F27" s="260">
        <f>COUNTA(F24:F26)-COUNTIF(F24:F26, "-")</f>
        <v>3</v>
      </c>
    </row>
    <row r="28" spans="1:11" ht="18" customHeight="1" x14ac:dyDescent="0.2">
      <c r="A28" s="129" t="str">
        <f>OVERALL!A28</f>
        <v>IMPACT</v>
      </c>
      <c r="B28" s="253">
        <f>IF(C33=0,"-",AVERAGE(B29:B32))</f>
        <v>0.75</v>
      </c>
      <c r="C28" s="131" t="s">
        <v>78</v>
      </c>
      <c r="D28" s="261" t="str">
        <f>IF(D33=0,"-",(COUNTIF(D29:D32, "y")/D33)*OVERALL!$C$28)</f>
        <v>-</v>
      </c>
      <c r="E28" s="261">
        <f>IF(E33=0,"-",(COUNTIF(E29:E32, "y")/E33)*OVERALL!$C$28)</f>
        <v>0.15000000000000002</v>
      </c>
      <c r="F28" s="261">
        <f>IF(F33=0,"-",(COUNTIF(F29:F32, "y")/F33)*OVERALL!$C$28)</f>
        <v>0.15000000000000002</v>
      </c>
    </row>
    <row r="29" spans="1:11" ht="18" customHeight="1" x14ac:dyDescent="0.2">
      <c r="A29" s="256" t="str">
        <f>OVERALL!A29</f>
        <v>VIBRANCY</v>
      </c>
      <c r="B29" s="134">
        <f>IF(C29=0,"-",COUNTIF(D29:F29,"y")/C29)</f>
        <v>1</v>
      </c>
      <c r="C29" s="257">
        <f>$C$2-COUNTIF(D29:F29, "-")</f>
        <v>2</v>
      </c>
      <c r="D29" s="258" t="s">
        <v>43</v>
      </c>
      <c r="E29" s="258" t="s">
        <v>117</v>
      </c>
      <c r="F29" s="286" t="s">
        <v>117</v>
      </c>
    </row>
    <row r="30" spans="1:11" ht="18" customHeight="1" x14ac:dyDescent="0.2">
      <c r="A30" s="256" t="str">
        <f>OVERALL!A30</f>
        <v>EMPATHY</v>
      </c>
      <c r="B30" s="134">
        <f>IF(C30=0,"-",COUNTIF(D30:F30,"y")/C30)</f>
        <v>1</v>
      </c>
      <c r="C30" s="257">
        <f>$C$2-COUNTIF(D30:F30, "-")</f>
        <v>2</v>
      </c>
      <c r="D30" s="258" t="s">
        <v>43</v>
      </c>
      <c r="E30" s="258" t="s">
        <v>117</v>
      </c>
      <c r="F30" s="287" t="s">
        <v>117</v>
      </c>
    </row>
    <row r="31" spans="1:11" ht="18" customHeight="1" x14ac:dyDescent="0.2">
      <c r="A31" s="256" t="str">
        <f>OVERALL!A31</f>
        <v>CONTROL</v>
      </c>
      <c r="B31" s="134">
        <f>IF(C31=0,"-",COUNTIF(D31:F31,"y")/C31)</f>
        <v>0</v>
      </c>
      <c r="C31" s="257">
        <f>$C$2-COUNTIF(D31:F31, "-")</f>
        <v>2</v>
      </c>
      <c r="D31" s="258" t="s">
        <v>43</v>
      </c>
      <c r="E31" s="258" t="s">
        <v>118</v>
      </c>
      <c r="F31" s="287" t="s">
        <v>118</v>
      </c>
    </row>
    <row r="32" spans="1:11" ht="18" customHeight="1" x14ac:dyDescent="0.2">
      <c r="A32" s="256" t="str">
        <f>OVERALL!A32</f>
        <v>CLARITY</v>
      </c>
      <c r="B32" s="134">
        <f>IF(C32=0,"-",COUNTIF(D32:F32,"y")/C32)</f>
        <v>1</v>
      </c>
      <c r="C32" s="257">
        <f>$C$2-COUNTIF(D32:F32, "-")</f>
        <v>2</v>
      </c>
      <c r="D32" s="258" t="s">
        <v>43</v>
      </c>
      <c r="E32" s="258" t="s">
        <v>117</v>
      </c>
      <c r="F32" s="258" t="s">
        <v>117</v>
      </c>
      <c r="K32" t="s">
        <v>78</v>
      </c>
    </row>
    <row r="33" spans="1:13" ht="18" customHeight="1" x14ac:dyDescent="0.2">
      <c r="A33" s="155"/>
      <c r="B33" s="156"/>
      <c r="C33" s="259">
        <f>AVERAGE(C29:C32)</f>
        <v>2</v>
      </c>
      <c r="D33" s="260">
        <f>COUNTA(D29:D32)-COUNTIF(D29:D32, "-")</f>
        <v>0</v>
      </c>
      <c r="E33" s="260">
        <f>COUNTA(E29:E32)-COUNTIF(E29:E32, "-")</f>
        <v>4</v>
      </c>
      <c r="F33" s="260">
        <f>COUNTA(F29:F32)-COUNTIF(F29:F32, "-")</f>
        <v>4</v>
      </c>
    </row>
    <row r="34" spans="1:13" ht="18" customHeight="1" x14ac:dyDescent="0.2">
      <c r="A34" s="262" t="str">
        <f>OVERALL!A34</f>
        <v>% OF CALLS WITH DEDUCTIONS</v>
      </c>
      <c r="B34" s="263">
        <f>IF(C37=0,"-",SUM(D37:F37)/C37)</f>
        <v>0</v>
      </c>
      <c r="C34" s="131" t="s">
        <v>78</v>
      </c>
      <c r="D34" s="264" t="str">
        <f>IF(D37=0,"-",IF(D37="","-",IF(D35="y",$H$35,IF(D36="y",$H$36,0%))))</f>
        <v>-</v>
      </c>
      <c r="E34" s="264" t="str">
        <f>IF(E37=0,"-",IF(E37="","-",IF(E35="y",$H$35,IF(E36="y",$H$36,0%))))</f>
        <v>-</v>
      </c>
      <c r="F34" s="264" t="str">
        <f>IF(F37=0,"-",IF(F37="","-",IF(F35="y",$H$35,IF(F36="y",$H$36,0%))))</f>
        <v>-</v>
      </c>
      <c r="H34" s="264" t="s">
        <v>119</v>
      </c>
    </row>
    <row r="35" spans="1:13" ht="18" customHeight="1" x14ac:dyDescent="0.2">
      <c r="A35" s="162" t="str">
        <f>OVERALL!A35</f>
        <v>AUDIO ISSUE (MAJOR IMPACT)</v>
      </c>
      <c r="B35" s="134">
        <f>IF(C35=0,"-",COUNTIF(D35:F35,"y")/C35)</f>
        <v>0</v>
      </c>
      <c r="C35" s="257">
        <f>$C$2-COUNTIF(D35:F35, "-")</f>
        <v>2</v>
      </c>
      <c r="D35" s="258" t="s">
        <v>43</v>
      </c>
      <c r="E35" s="258" t="s">
        <v>118</v>
      </c>
      <c r="F35" s="258" t="s">
        <v>118</v>
      </c>
      <c r="H35" s="258">
        <v>-0.3</v>
      </c>
      <c r="J35" s="258"/>
      <c r="K35" s="258"/>
      <c r="L35" s="258"/>
    </row>
    <row r="36" spans="1:13" ht="18" customHeight="1" x14ac:dyDescent="0.2">
      <c r="A36" s="162" t="str">
        <f>OVERALL!A36</f>
        <v>AUDIO ISSUE (DISTRACTION)</v>
      </c>
      <c r="B36" s="134">
        <f>IF(C36=0,"-",COUNTIF(D36:F36,"y")/C36)</f>
        <v>0</v>
      </c>
      <c r="C36" s="257">
        <f>$C$2-COUNTIF(D36:F36, "-")</f>
        <v>2</v>
      </c>
      <c r="D36" s="258" t="s">
        <v>43</v>
      </c>
      <c r="E36" s="258" t="s">
        <v>118</v>
      </c>
      <c r="F36" s="258" t="s">
        <v>118</v>
      </c>
      <c r="H36" s="258">
        <v>-0.1</v>
      </c>
      <c r="J36" s="258"/>
      <c r="K36" s="258"/>
      <c r="L36" s="258"/>
    </row>
    <row r="37" spans="1:13" ht="18" customHeight="1" x14ac:dyDescent="0.2">
      <c r="A37" s="155"/>
      <c r="B37" s="156"/>
      <c r="C37" s="259">
        <f>C35</f>
        <v>2</v>
      </c>
      <c r="D37" s="260">
        <f>IF(D35="NA","",COUNTIF(D35:D36, "y"))</f>
        <v>0</v>
      </c>
      <c r="E37" s="260">
        <f>IF(E35="NA","",COUNTIF(E35:E36, "y"))</f>
        <v>0</v>
      </c>
      <c r="F37" s="260">
        <f>IF(F35="NA","",COUNTIF(F35:F36, "y"))</f>
        <v>0</v>
      </c>
    </row>
    <row r="38" spans="1:13" ht="18" customHeight="1" x14ac:dyDescent="0.2">
      <c r="A38" s="301" t="str">
        <f>OVERALL!A38</f>
        <v>ADDITIONAL INSIGHT</v>
      </c>
      <c r="B38" s="301"/>
      <c r="C38" s="168" t="s">
        <v>78</v>
      </c>
      <c r="D38" s="265"/>
      <c r="E38" s="265"/>
      <c r="F38" s="265"/>
    </row>
    <row r="39" spans="1:13" ht="18" customHeight="1" x14ac:dyDescent="0.2">
      <c r="A39" s="256" t="str">
        <f>OVERALL!A39</f>
        <v>CALL ANSWERED-QUALITY</v>
      </c>
      <c r="B39" s="134">
        <f>IF(C39=0,"-",COUNTIF(D39:F39, "y")/C39)</f>
        <v>1</v>
      </c>
      <c r="C39" s="257">
        <f t="shared" ref="C39:C45" si="0">$C$2-COUNTIF(D39:F39, "-")</f>
        <v>2</v>
      </c>
      <c r="D39" s="258" t="s">
        <v>43</v>
      </c>
      <c r="E39" s="258" t="s">
        <v>117</v>
      </c>
      <c r="F39" s="258" t="s">
        <v>117</v>
      </c>
    </row>
    <row r="40" spans="1:13" ht="18" customHeight="1" x14ac:dyDescent="0.2">
      <c r="A40" s="256" t="str">
        <f>OVERALL!A40</f>
        <v>TALK TIME</v>
      </c>
      <c r="B40" s="266">
        <f>IF(C40=0,"-",AVERAGE(D40:F40))</f>
        <v>3.3333333333333348E-3</v>
      </c>
      <c r="C40" s="257">
        <f t="shared" si="0"/>
        <v>2</v>
      </c>
      <c r="D40" s="266" t="s">
        <v>43</v>
      </c>
      <c r="E40" s="266">
        <v>1.8981481481481501E-3</v>
      </c>
      <c r="F40" s="266">
        <v>4.76851851851852E-3</v>
      </c>
      <c r="G40" s="176"/>
      <c r="H40" s="235"/>
      <c r="I40" s="235"/>
      <c r="J40" s="235"/>
      <c r="K40" s="235"/>
      <c r="L40" s="235"/>
      <c r="M40" s="235"/>
    </row>
    <row r="41" spans="1:13" ht="18" customHeight="1" x14ac:dyDescent="0.2">
      <c r="A41" s="256" t="str">
        <f>OVERALL!A41</f>
        <v>ASSESSOR RATING (0-10)</v>
      </c>
      <c r="B41" s="177">
        <f>IF(C41=0,"-",SUM(D41:F41)/C41)</f>
        <v>3.5</v>
      </c>
      <c r="C41" s="257">
        <f t="shared" si="0"/>
        <v>2</v>
      </c>
      <c r="D41" s="268" t="s">
        <v>43</v>
      </c>
      <c r="E41" s="268">
        <v>3</v>
      </c>
      <c r="F41" s="268">
        <v>4</v>
      </c>
    </row>
    <row r="42" spans="1:13" ht="18" customHeight="1" x14ac:dyDescent="0.2">
      <c r="A42" s="256" t="str">
        <f>OVERALL!A42</f>
        <v>EXPLAINED KEY FEATURES</v>
      </c>
      <c r="B42" s="134">
        <f>IF(C42=0,"-",COUNTIF(D42:F42, "y")/C42)</f>
        <v>0.5</v>
      </c>
      <c r="C42" s="257">
        <f t="shared" si="0"/>
        <v>2</v>
      </c>
      <c r="D42" s="268" t="s">
        <v>43</v>
      </c>
      <c r="E42" s="268" t="s">
        <v>118</v>
      </c>
      <c r="F42" s="284" t="s">
        <v>117</v>
      </c>
      <c r="G42" s="269"/>
      <c r="H42" t="s">
        <v>78</v>
      </c>
    </row>
    <row r="43" spans="1:13" ht="18" customHeight="1" x14ac:dyDescent="0.2">
      <c r="A43" s="256" t="str">
        <f>OVERALL!A43</f>
        <v>REVEALED PRICING</v>
      </c>
      <c r="B43" s="134">
        <f>IF(C43=0,"-",COUNTIF(D43:F43, "y")/C43)</f>
        <v>0.5</v>
      </c>
      <c r="C43" s="257">
        <f t="shared" si="0"/>
        <v>2</v>
      </c>
      <c r="D43" s="268" t="s">
        <v>43</v>
      </c>
      <c r="E43" s="268" t="s">
        <v>118</v>
      </c>
      <c r="F43" s="284" t="s">
        <v>117</v>
      </c>
    </row>
    <row r="44" spans="1:13" ht="18" customHeight="1" x14ac:dyDescent="0.2">
      <c r="A44" s="256" t="str">
        <f>OVERALL!A44</f>
        <v>EXPLAINED ACTIONS &amp; PROCESS</v>
      </c>
      <c r="B44" s="134">
        <f>IF(C44=0,"-",COUNTIF(D44:F44, "y")/C44)</f>
        <v>0.5</v>
      </c>
      <c r="C44" s="257">
        <f t="shared" si="0"/>
        <v>2</v>
      </c>
      <c r="D44" s="268" t="s">
        <v>43</v>
      </c>
      <c r="E44" s="268" t="s">
        <v>118</v>
      </c>
      <c r="F44" s="284" t="s">
        <v>117</v>
      </c>
    </row>
    <row r="45" spans="1:13" ht="18" customHeight="1" x14ac:dyDescent="0.2">
      <c r="A45" s="256" t="str">
        <f>OVERALL!A45</f>
        <v>WEBSITE EDUCATION</v>
      </c>
      <c r="B45" s="134">
        <f>IF(C45=0,"-",COUNTIF(D45:F45, "y")/C45)</f>
        <v>0.5</v>
      </c>
      <c r="C45" s="257">
        <f t="shared" si="0"/>
        <v>2</v>
      </c>
      <c r="D45" s="268" t="s">
        <v>43</v>
      </c>
      <c r="E45" s="268" t="s">
        <v>118</v>
      </c>
      <c r="F45" s="284" t="s">
        <v>117</v>
      </c>
    </row>
    <row r="46" spans="1:13" ht="18" customHeight="1" x14ac:dyDescent="0.2">
      <c r="A46" s="270"/>
      <c r="B46" s="134"/>
      <c r="C46" s="257"/>
      <c r="D46" s="268"/>
      <c r="E46" s="268"/>
      <c r="F46" s="268"/>
    </row>
    <row r="47" spans="1:13" ht="105" x14ac:dyDescent="0.2">
      <c r="A47" s="271" t="s">
        <v>78</v>
      </c>
      <c r="B47" s="302" t="s">
        <v>120</v>
      </c>
      <c r="C47" s="302"/>
      <c r="D47" s="272" t="s">
        <v>136</v>
      </c>
      <c r="E47" s="272" t="s">
        <v>149</v>
      </c>
      <c r="F47" s="272" t="s">
        <v>150</v>
      </c>
    </row>
    <row r="48" spans="1:13" ht="18" customHeight="1" x14ac:dyDescent="0.2">
      <c r="A48" s="273" t="s">
        <v>124</v>
      </c>
      <c r="D48" s="274">
        <f>IF(D$2="","",IF(D$39="n", "", SUM(D$6,D$12,D$17,D$23,D$28,D$34)))</f>
        <v>0</v>
      </c>
      <c r="E48" s="274">
        <f>IF(E$2="","",IF(E$39="n", "", SUM(E$6,E$12,E$17,E$23,E$28,E$34)))</f>
        <v>0.39166666666666672</v>
      </c>
      <c r="F48" s="274">
        <f>IF(F$2="","",IF(F$39="n", "", SUM(F$6,F$12,F$17,F$23,F$28,F$34)))</f>
        <v>0.44166666666666671</v>
      </c>
    </row>
    <row r="50" spans="1:6" ht="19" x14ac:dyDescent="0.25">
      <c r="A50" s="275" t="s">
        <v>125</v>
      </c>
      <c r="B50" s="276" t="s">
        <v>126</v>
      </c>
    </row>
    <row r="51" spans="1:6" x14ac:dyDescent="0.2">
      <c r="A51" s="181" t="s">
        <v>100</v>
      </c>
      <c r="B51" s="277">
        <v>0.3</v>
      </c>
      <c r="C51" s="181"/>
      <c r="D51" s="278">
        <f>[1]tasTAFE!D$4</f>
        <v>0</v>
      </c>
      <c r="E51" s="278">
        <f>[1]tasTAFE!E$4</f>
        <v>0.90625000000000011</v>
      </c>
      <c r="F51" s="278">
        <f>[1]tasTAFE!F$4</f>
        <v>0.87500000000000011</v>
      </c>
    </row>
    <row r="52" spans="1:6" x14ac:dyDescent="0.2">
      <c r="A52" s="181" t="s">
        <v>101</v>
      </c>
      <c r="B52" s="277">
        <v>0.7</v>
      </c>
      <c r="C52" s="181"/>
      <c r="D52" s="279" t="str">
        <f>D4</f>
        <v>-</v>
      </c>
      <c r="E52" s="279">
        <f>E4</f>
        <v>0.39166666666666672</v>
      </c>
      <c r="F52" s="279">
        <f>F4</f>
        <v>0.44166666666666671</v>
      </c>
    </row>
    <row r="53" spans="1:6" x14ac:dyDescent="0.2">
      <c r="A53" t="s">
        <v>78</v>
      </c>
      <c r="D53" s="280"/>
      <c r="E53" s="280"/>
      <c r="F53" s="280"/>
    </row>
    <row r="54" spans="1:6" x14ac:dyDescent="0.2">
      <c r="A54" s="281" t="s">
        <v>127</v>
      </c>
      <c r="D54" s="280"/>
      <c r="E54" s="280"/>
      <c r="F54" s="280"/>
    </row>
    <row r="55" spans="1:6" x14ac:dyDescent="0.2">
      <c r="A55" s="181" t="s">
        <v>100</v>
      </c>
      <c r="B55" s="181"/>
      <c r="C55" s="181"/>
      <c r="D55" s="279">
        <f>IF(D51="-","-",D51*$B$51)</f>
        <v>0</v>
      </c>
      <c r="E55" s="279">
        <f>IF(E51="-","-",E51*$B$51)</f>
        <v>0.27187500000000003</v>
      </c>
      <c r="F55" s="279">
        <f>IF(F51="-","-",F51*$B$51)</f>
        <v>0.26250000000000001</v>
      </c>
    </row>
    <row r="56" spans="1:6" x14ac:dyDescent="0.2">
      <c r="A56" s="181" t="s">
        <v>101</v>
      </c>
      <c r="B56" s="181"/>
      <c r="C56" s="181"/>
      <c r="D56" s="279" t="str">
        <f>IF(D52="-","-",D52*$B$52)</f>
        <v>-</v>
      </c>
      <c r="E56" s="279">
        <f>IF(E52="-","-",E52*$B$52)</f>
        <v>0.27416666666666667</v>
      </c>
      <c r="F56" s="279">
        <f>IF(F52="-","-",F52*$B$52)</f>
        <v>0.3091666666666667</v>
      </c>
    </row>
    <row r="57" spans="1:6" x14ac:dyDescent="0.2">
      <c r="A57" s="282" t="s">
        <v>44</v>
      </c>
      <c r="B57" s="282"/>
      <c r="C57" s="282"/>
      <c r="D57" s="283">
        <f>IF(D51="","",IF(D52="","",SUM(D55:D56)))</f>
        <v>0</v>
      </c>
      <c r="E57" s="283">
        <f>IF(E51="","",IF(E52="","",SUM(E55:E56)))</f>
        <v>0.54604166666666676</v>
      </c>
      <c r="F57" s="283">
        <f>IF(F51="","",IF(F52="","",SUM(F55:F56)))</f>
        <v>0.57166666666666677</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1246</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3</cp:revision>
  <dcterms:created xsi:type="dcterms:W3CDTF">2018-06-07T01:02:58Z</dcterms:created>
  <dcterms:modified xsi:type="dcterms:W3CDTF">2026-08-17T06:05:12Z</dcterms:modified>
  <dc:language>en-AU</dc:language>
</cp:coreProperties>
</file>