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OUNCILS/QUALITY/"/>
    </mc:Choice>
  </mc:AlternateContent>
  <xr:revisionPtr revIDLastSave="0" documentId="13_ncr:1_{E0B25859-0D96-5940-86C4-196F50289309}" xr6:coauthVersionLast="47" xr6:coauthVersionMax="47" xr10:uidLastSave="{00000000-0000-0000-0000-000000000000}"/>
  <bookViews>
    <workbookView xWindow="3420" yWindow="500" windowWidth="25380" windowHeight="15800" tabRatio="729" activeTab="2" xr2:uid="{00000000-000D-0000-FFFF-FFFF00000000}"/>
  </bookViews>
  <sheets>
    <sheet name="REPORT" sheetId="20" r:id="rId1"/>
    <sheet name="LOAD_SHEET" sheetId="30" r:id="rId2"/>
    <sheet name="OVERALL" sheetId="9" r:id="rId3"/>
    <sheet name="BAYSIDE" sheetId="22" r:id="rId4"/>
    <sheet name="BOORANDARA" sheetId="32" r:id="rId5"/>
    <sheet name="BRISBANE" sheetId="38" r:id="rId6"/>
    <sheet name="CASEY" sheetId="23" r:id="rId7"/>
    <sheet name="GEELONG" sheetId="26" r:id="rId8"/>
    <sheet name="FRANKSTON" sheetId="21" r:id="rId9"/>
    <sheet name="KINGSTON" sheetId="27" r:id="rId10"/>
    <sheet name="KNOX" sheetId="37" r:id="rId11"/>
    <sheet name="LAUNCESTON" sheetId="39" r:id="rId12"/>
    <sheet name="MANNINGHAM" sheetId="33" r:id="rId13"/>
    <sheet name="MAROONDAH" sheetId="34" r:id="rId14"/>
    <sheet name="MONASH" sheetId="35" r:id="rId15"/>
    <sheet name="MORNINGTON" sheetId="28" r:id="rId16"/>
    <sheet name="ONKAPARINGA" sheetId="11" r:id="rId17"/>
    <sheet name="STIRLING" sheetId="40" r:id="rId18"/>
    <sheet name="WHITEHORSE" sheetId="31" r:id="rId19"/>
  </sheets>
  <externalReferences>
    <externalReference r:id="rId2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2" i="9" l="1"/>
  <c r="S2" i="9"/>
  <c r="R2" i="9"/>
  <c r="Q2" i="9"/>
  <c r="P2" i="9"/>
  <c r="O2" i="9"/>
  <c r="N2" i="9"/>
  <c r="M2" i="9"/>
  <c r="L2" i="9"/>
  <c r="K2" i="9"/>
  <c r="J2" i="9"/>
  <c r="I2" i="9"/>
  <c r="H2" i="9"/>
  <c r="G2" i="9"/>
  <c r="F2" i="9"/>
  <c r="E2" i="9"/>
  <c r="D2" i="9"/>
  <c r="C2" i="31" l="1"/>
  <c r="C45" i="31" s="1"/>
  <c r="B45" i="31" s="1"/>
  <c r="C2" i="28"/>
  <c r="C45" i="28" s="1"/>
  <c r="B45" i="28" s="1"/>
  <c r="C2" i="34"/>
  <c r="C45" i="34" s="1"/>
  <c r="B45" i="34" s="1"/>
  <c r="C2" i="33"/>
  <c r="C45" i="33" s="1"/>
  <c r="B45" i="33" s="1"/>
  <c r="C44" i="37"/>
  <c r="B44" i="37" s="1"/>
  <c r="C40" i="37"/>
  <c r="B40" i="37" s="1"/>
  <c r="C32" i="37"/>
  <c r="B32" i="37" s="1"/>
  <c r="C26" i="37"/>
  <c r="B26" i="37" s="1"/>
  <c r="C20" i="37"/>
  <c r="B20" i="37" s="1"/>
  <c r="C14" i="37"/>
  <c r="B14" i="37" s="1"/>
  <c r="C8" i="37"/>
  <c r="B8" i="37" s="1"/>
  <c r="C2" i="37"/>
  <c r="C45" i="37" s="1"/>
  <c r="B45" i="37" s="1"/>
  <c r="C2" i="27"/>
  <c r="C45" i="27" s="1"/>
  <c r="B45" i="27" s="1"/>
  <c r="C2" i="21"/>
  <c r="C45" i="21" s="1"/>
  <c r="B45" i="21" s="1"/>
  <c r="C2" i="26"/>
  <c r="C45" i="26" s="1"/>
  <c r="B45" i="26" s="1"/>
  <c r="C45" i="23"/>
  <c r="C44" i="23"/>
  <c r="C41" i="23"/>
  <c r="C40" i="23"/>
  <c r="C35" i="23"/>
  <c r="C32" i="23"/>
  <c r="B32" i="23" s="1"/>
  <c r="C29" i="23"/>
  <c r="C26" i="23"/>
  <c r="B26" i="23" s="1"/>
  <c r="C21" i="23"/>
  <c r="C20" i="23"/>
  <c r="B20" i="23" s="1"/>
  <c r="C15" i="23"/>
  <c r="C14" i="23"/>
  <c r="B14" i="23" s="1"/>
  <c r="C9" i="23"/>
  <c r="C8" i="23"/>
  <c r="B8" i="23" s="1"/>
  <c r="C2" i="23"/>
  <c r="C43" i="23" s="1"/>
  <c r="B43" i="23" s="1"/>
  <c r="C2" i="32"/>
  <c r="C45" i="32" s="1"/>
  <c r="B45" i="32" s="1"/>
  <c r="C45" i="22"/>
  <c r="B45" i="22" s="1"/>
  <c r="C43" i="22"/>
  <c r="B43" i="22" s="1"/>
  <c r="C41" i="22"/>
  <c r="C39" i="22"/>
  <c r="C35" i="22"/>
  <c r="C31" i="22"/>
  <c r="B31" i="22" s="1"/>
  <c r="C29" i="22"/>
  <c r="B29" i="22" s="1"/>
  <c r="C25" i="22"/>
  <c r="B25" i="22" s="1"/>
  <c r="C21" i="22"/>
  <c r="B21" i="22" s="1"/>
  <c r="C19" i="22"/>
  <c r="B19" i="22" s="1"/>
  <c r="C15" i="22"/>
  <c r="B15" i="22" s="1"/>
  <c r="C13" i="22"/>
  <c r="B13" i="22" s="1"/>
  <c r="C9" i="22"/>
  <c r="B9" i="22" s="1"/>
  <c r="C7" i="22"/>
  <c r="B7" i="22" s="1"/>
  <c r="C2" i="22"/>
  <c r="C44" i="22" s="1"/>
  <c r="B44" i="22" s="1"/>
  <c r="F37" i="35"/>
  <c r="F33" i="35"/>
  <c r="F28" i="35" s="1"/>
  <c r="F27" i="35"/>
  <c r="F23" i="35" s="1"/>
  <c r="F22" i="35"/>
  <c r="F17" i="35" s="1"/>
  <c r="F16" i="35"/>
  <c r="F12" i="35" s="1"/>
  <c r="F11" i="35"/>
  <c r="F6" i="35" s="1"/>
  <c r="C2" i="35"/>
  <c r="C36" i="35" s="1"/>
  <c r="B36" i="35" s="1"/>
  <c r="B4" i="37"/>
  <c r="B45" i="38"/>
  <c r="B44" i="38"/>
  <c r="B43" i="38"/>
  <c r="B42" i="38"/>
  <c r="B41" i="38"/>
  <c r="B40" i="38"/>
  <c r="B39" i="38"/>
  <c r="B36" i="38"/>
  <c r="B35" i="38"/>
  <c r="B34" i="38"/>
  <c r="B32" i="38"/>
  <c r="B31" i="38"/>
  <c r="B30" i="38"/>
  <c r="B29" i="38"/>
  <c r="B26" i="38"/>
  <c r="B25" i="38"/>
  <c r="B24" i="38"/>
  <c r="B21" i="38"/>
  <c r="B20" i="38"/>
  <c r="B19" i="38"/>
  <c r="B18" i="38"/>
  <c r="B15" i="38"/>
  <c r="B14" i="38"/>
  <c r="B13" i="38"/>
  <c r="B10" i="38"/>
  <c r="B9" i="38"/>
  <c r="B8" i="38"/>
  <c r="B7" i="38"/>
  <c r="B4" i="38"/>
  <c r="B45" i="23"/>
  <c r="B44" i="23"/>
  <c r="B41" i="23"/>
  <c r="B40" i="23"/>
  <c r="B35" i="23"/>
  <c r="B29" i="23"/>
  <c r="B21" i="23"/>
  <c r="B15" i="23"/>
  <c r="B9" i="23"/>
  <c r="B4" i="23"/>
  <c r="B41" i="22"/>
  <c r="B39" i="22"/>
  <c r="B35" i="22"/>
  <c r="B4" i="22"/>
  <c r="A3" i="31"/>
  <c r="A3" i="40"/>
  <c r="A3" i="11"/>
  <c r="A3" i="28"/>
  <c r="A3" i="35"/>
  <c r="A3" i="34"/>
  <c r="A3" i="33"/>
  <c r="A3" i="39"/>
  <c r="A3" i="37"/>
  <c r="A3" i="27"/>
  <c r="A3" i="21"/>
  <c r="A3" i="26"/>
  <c r="A3" i="23"/>
  <c r="A3" i="38"/>
  <c r="A3" i="32"/>
  <c r="A3" i="22"/>
  <c r="C10" i="31" l="1"/>
  <c r="B10" i="31" s="1"/>
  <c r="C30" i="31"/>
  <c r="B30" i="31" s="1"/>
  <c r="C13" i="31"/>
  <c r="B13" i="31" s="1"/>
  <c r="C43" i="31"/>
  <c r="B43" i="31" s="1"/>
  <c r="C36" i="31"/>
  <c r="B36" i="31" s="1"/>
  <c r="C44" i="31"/>
  <c r="B44" i="31" s="1"/>
  <c r="C18" i="31"/>
  <c r="B18" i="31" s="1"/>
  <c r="C24" i="31"/>
  <c r="B24" i="31" s="1"/>
  <c r="C42" i="31"/>
  <c r="B42" i="31" s="1"/>
  <c r="C7" i="31"/>
  <c r="B7" i="31" s="1"/>
  <c r="C19" i="31"/>
  <c r="B19" i="31" s="1"/>
  <c r="C25" i="31"/>
  <c r="B25" i="31" s="1"/>
  <c r="C31" i="31"/>
  <c r="B31" i="31" s="1"/>
  <c r="C39" i="31"/>
  <c r="B39" i="31" s="1"/>
  <c r="B4" i="31"/>
  <c r="C8" i="31"/>
  <c r="B8" i="31" s="1"/>
  <c r="C14" i="31"/>
  <c r="B14" i="31" s="1"/>
  <c r="C20" i="31"/>
  <c r="B20" i="31" s="1"/>
  <c r="C26" i="31"/>
  <c r="B26" i="31" s="1"/>
  <c r="C32" i="31"/>
  <c r="B32" i="31" s="1"/>
  <c r="C40" i="31"/>
  <c r="B40" i="31" s="1"/>
  <c r="C9" i="31"/>
  <c r="B9" i="31" s="1"/>
  <c r="C15" i="31"/>
  <c r="B15" i="31" s="1"/>
  <c r="C21" i="31"/>
  <c r="B21" i="31" s="1"/>
  <c r="C29" i="31"/>
  <c r="B29" i="31" s="1"/>
  <c r="C35" i="31"/>
  <c r="B35" i="31" s="1"/>
  <c r="C41" i="31"/>
  <c r="B41" i="31" s="1"/>
  <c r="C42" i="28"/>
  <c r="B42" i="28" s="1"/>
  <c r="C19" i="28"/>
  <c r="B19" i="28" s="1"/>
  <c r="C18" i="28"/>
  <c r="B18" i="28" s="1"/>
  <c r="C36" i="28"/>
  <c r="B36" i="28" s="1"/>
  <c r="C7" i="28"/>
  <c r="B7" i="28" s="1"/>
  <c r="C25" i="28"/>
  <c r="B25" i="28" s="1"/>
  <c r="C43" i="28"/>
  <c r="B43" i="28" s="1"/>
  <c r="B4" i="28"/>
  <c r="C8" i="28"/>
  <c r="B8" i="28" s="1"/>
  <c r="C14" i="28"/>
  <c r="B14" i="28" s="1"/>
  <c r="C20" i="28"/>
  <c r="B20" i="28" s="1"/>
  <c r="C26" i="28"/>
  <c r="B26" i="28" s="1"/>
  <c r="C32" i="28"/>
  <c r="B32" i="28" s="1"/>
  <c r="C40" i="28"/>
  <c r="B40" i="28" s="1"/>
  <c r="C44" i="28"/>
  <c r="B44" i="28" s="1"/>
  <c r="C10" i="28"/>
  <c r="B10" i="28" s="1"/>
  <c r="C24" i="28"/>
  <c r="B24" i="28" s="1"/>
  <c r="C30" i="28"/>
  <c r="B30" i="28" s="1"/>
  <c r="C13" i="28"/>
  <c r="B13" i="28" s="1"/>
  <c r="C31" i="28"/>
  <c r="B31" i="28" s="1"/>
  <c r="C39" i="28"/>
  <c r="B39" i="28" s="1"/>
  <c r="C9" i="28"/>
  <c r="B9" i="28" s="1"/>
  <c r="C15" i="28"/>
  <c r="B15" i="28" s="1"/>
  <c r="C21" i="28"/>
  <c r="B21" i="28" s="1"/>
  <c r="C29" i="28"/>
  <c r="B29" i="28" s="1"/>
  <c r="C35" i="28"/>
  <c r="B35" i="28" s="1"/>
  <c r="C41" i="28"/>
  <c r="B41" i="28" s="1"/>
  <c r="C18" i="34"/>
  <c r="B18" i="34" s="1"/>
  <c r="C42" i="34"/>
  <c r="B42" i="34" s="1"/>
  <c r="C7" i="34"/>
  <c r="B7" i="34" s="1"/>
  <c r="C13" i="34"/>
  <c r="B13" i="34" s="1"/>
  <c r="C19" i="34"/>
  <c r="B19" i="34" s="1"/>
  <c r="C25" i="34"/>
  <c r="B25" i="34" s="1"/>
  <c r="C31" i="34"/>
  <c r="B31" i="34" s="1"/>
  <c r="C39" i="34"/>
  <c r="B39" i="34" s="1"/>
  <c r="R39" i="9" s="1"/>
  <c r="R8" i="9" s="1"/>
  <c r="F19" i="20" s="1"/>
  <c r="C43" i="34"/>
  <c r="B43" i="34" s="1"/>
  <c r="C24" i="34"/>
  <c r="B24" i="34" s="1"/>
  <c r="C36" i="34"/>
  <c r="B36" i="34" s="1"/>
  <c r="C8" i="34"/>
  <c r="B8" i="34" s="1"/>
  <c r="C14" i="34"/>
  <c r="B14" i="34" s="1"/>
  <c r="C20" i="34"/>
  <c r="B20" i="34" s="1"/>
  <c r="C26" i="34"/>
  <c r="B26" i="34" s="1"/>
  <c r="C32" i="34"/>
  <c r="B32" i="34" s="1"/>
  <c r="C40" i="34"/>
  <c r="B40" i="34" s="1"/>
  <c r="C44" i="34"/>
  <c r="B44" i="34" s="1"/>
  <c r="C10" i="34"/>
  <c r="B10" i="34" s="1"/>
  <c r="C30" i="34"/>
  <c r="B30" i="34" s="1"/>
  <c r="B4" i="34"/>
  <c r="C9" i="34"/>
  <c r="B9" i="34" s="1"/>
  <c r="C15" i="34"/>
  <c r="B15" i="34" s="1"/>
  <c r="C21" i="34"/>
  <c r="B21" i="34" s="1"/>
  <c r="C29" i="34"/>
  <c r="B29" i="34" s="1"/>
  <c r="C35" i="34"/>
  <c r="B35" i="34" s="1"/>
  <c r="C41" i="34"/>
  <c r="B41" i="34" s="1"/>
  <c r="C36" i="33"/>
  <c r="B36" i="33" s="1"/>
  <c r="C7" i="33"/>
  <c r="B7" i="33" s="1"/>
  <c r="C13" i="33"/>
  <c r="B13" i="33" s="1"/>
  <c r="C19" i="33"/>
  <c r="B19" i="33" s="1"/>
  <c r="C25" i="33"/>
  <c r="B25" i="33" s="1"/>
  <c r="C31" i="33"/>
  <c r="B31" i="33" s="1"/>
  <c r="C39" i="33"/>
  <c r="B39" i="33" s="1"/>
  <c r="C43" i="33"/>
  <c r="B43" i="33" s="1"/>
  <c r="C10" i="33"/>
  <c r="B10" i="33" s="1"/>
  <c r="C24" i="33"/>
  <c r="B24" i="33" s="1"/>
  <c r="C30" i="33"/>
  <c r="B30" i="33" s="1"/>
  <c r="C8" i="33"/>
  <c r="B8" i="33" s="1"/>
  <c r="C14" i="33"/>
  <c r="B14" i="33" s="1"/>
  <c r="C20" i="33"/>
  <c r="B20" i="33" s="1"/>
  <c r="C26" i="33"/>
  <c r="B26" i="33" s="1"/>
  <c r="C32" i="33"/>
  <c r="B32" i="33" s="1"/>
  <c r="C40" i="33"/>
  <c r="B40" i="33" s="1"/>
  <c r="C44" i="33"/>
  <c r="B44" i="33" s="1"/>
  <c r="C18" i="33"/>
  <c r="B18" i="33" s="1"/>
  <c r="C42" i="33"/>
  <c r="B42" i="33" s="1"/>
  <c r="B4" i="33"/>
  <c r="C9" i="33"/>
  <c r="B9" i="33" s="1"/>
  <c r="C15" i="33"/>
  <c r="B15" i="33" s="1"/>
  <c r="C21" i="33"/>
  <c r="B21" i="33" s="1"/>
  <c r="C29" i="33"/>
  <c r="B29" i="33" s="1"/>
  <c r="C35" i="33"/>
  <c r="B35" i="33" s="1"/>
  <c r="C41" i="33"/>
  <c r="B41" i="33" s="1"/>
  <c r="C10" i="37"/>
  <c r="B10" i="37" s="1"/>
  <c r="C18" i="37"/>
  <c r="B18" i="37" s="1"/>
  <c r="C24" i="37"/>
  <c r="B24" i="37" s="1"/>
  <c r="C30" i="37"/>
  <c r="B30" i="37" s="1"/>
  <c r="C36" i="37"/>
  <c r="B36" i="37" s="1"/>
  <c r="C42" i="37"/>
  <c r="B42" i="37" s="1"/>
  <c r="C7" i="37"/>
  <c r="B7" i="37" s="1"/>
  <c r="C13" i="37"/>
  <c r="B13" i="37" s="1"/>
  <c r="C19" i="37"/>
  <c r="B19" i="37" s="1"/>
  <c r="C25" i="37"/>
  <c r="B25" i="37" s="1"/>
  <c r="C31" i="37"/>
  <c r="B31" i="37" s="1"/>
  <c r="C39" i="37"/>
  <c r="B39" i="37" s="1"/>
  <c r="C43" i="37"/>
  <c r="B43" i="37" s="1"/>
  <c r="C9" i="37"/>
  <c r="B9" i="37" s="1"/>
  <c r="C15" i="37"/>
  <c r="B15" i="37" s="1"/>
  <c r="C21" i="37"/>
  <c r="B21" i="37" s="1"/>
  <c r="C29" i="37"/>
  <c r="B29" i="37" s="1"/>
  <c r="C35" i="37"/>
  <c r="B35" i="37" s="1"/>
  <c r="C41" i="37"/>
  <c r="B41" i="37" s="1"/>
  <c r="C10" i="27"/>
  <c r="B10" i="27" s="1"/>
  <c r="C30" i="27"/>
  <c r="B30" i="27" s="1"/>
  <c r="C36" i="27"/>
  <c r="B36" i="27" s="1"/>
  <c r="C42" i="27"/>
  <c r="B42" i="27" s="1"/>
  <c r="C43" i="27"/>
  <c r="B43" i="27" s="1"/>
  <c r="C18" i="27"/>
  <c r="B18" i="27" s="1"/>
  <c r="C7" i="27"/>
  <c r="B7" i="27" s="1"/>
  <c r="C25" i="27"/>
  <c r="B25" i="27" s="1"/>
  <c r="C31" i="27"/>
  <c r="B31" i="27" s="1"/>
  <c r="B4" i="27"/>
  <c r="C8" i="27"/>
  <c r="B8" i="27" s="1"/>
  <c r="C14" i="27"/>
  <c r="B14" i="27" s="1"/>
  <c r="C20" i="27"/>
  <c r="B20" i="27" s="1"/>
  <c r="C26" i="27"/>
  <c r="B26" i="27" s="1"/>
  <c r="C32" i="27"/>
  <c r="B32" i="27" s="1"/>
  <c r="C40" i="27"/>
  <c r="B40" i="27" s="1"/>
  <c r="C44" i="27"/>
  <c r="B44" i="27" s="1"/>
  <c r="C24" i="27"/>
  <c r="B24" i="27" s="1"/>
  <c r="C13" i="27"/>
  <c r="B13" i="27" s="1"/>
  <c r="C19" i="27"/>
  <c r="B19" i="27" s="1"/>
  <c r="C39" i="27"/>
  <c r="B39" i="27" s="1"/>
  <c r="C9" i="27"/>
  <c r="B9" i="27" s="1"/>
  <c r="C15" i="27"/>
  <c r="B15" i="27" s="1"/>
  <c r="C21" i="27"/>
  <c r="B21" i="27" s="1"/>
  <c r="C29" i="27"/>
  <c r="B29" i="27" s="1"/>
  <c r="C35" i="27"/>
  <c r="B35" i="27" s="1"/>
  <c r="C41" i="27"/>
  <c r="B41" i="27" s="1"/>
  <c r="C10" i="21"/>
  <c r="B10" i="21" s="1"/>
  <c r="C18" i="21"/>
  <c r="B18" i="21" s="1"/>
  <c r="C24" i="21"/>
  <c r="B24" i="21" s="1"/>
  <c r="C30" i="21"/>
  <c r="B30" i="21" s="1"/>
  <c r="C36" i="21"/>
  <c r="B36" i="21" s="1"/>
  <c r="C42" i="21"/>
  <c r="B42" i="21" s="1"/>
  <c r="C7" i="21"/>
  <c r="B7" i="21" s="1"/>
  <c r="C13" i="21"/>
  <c r="B13" i="21" s="1"/>
  <c r="C19" i="21"/>
  <c r="B19" i="21" s="1"/>
  <c r="C25" i="21"/>
  <c r="B25" i="21" s="1"/>
  <c r="C31" i="21"/>
  <c r="B31" i="21" s="1"/>
  <c r="C39" i="21"/>
  <c r="B39" i="21" s="1"/>
  <c r="C43" i="21"/>
  <c r="B43" i="21" s="1"/>
  <c r="B4" i="21"/>
  <c r="C8" i="21"/>
  <c r="B8" i="21" s="1"/>
  <c r="C14" i="21"/>
  <c r="B14" i="21" s="1"/>
  <c r="C20" i="21"/>
  <c r="B20" i="21" s="1"/>
  <c r="C26" i="21"/>
  <c r="B26" i="21" s="1"/>
  <c r="C32" i="21"/>
  <c r="B32" i="21" s="1"/>
  <c r="C40" i="21"/>
  <c r="B40" i="21" s="1"/>
  <c r="C44" i="21"/>
  <c r="B44" i="21" s="1"/>
  <c r="C9" i="21"/>
  <c r="B9" i="21" s="1"/>
  <c r="C15" i="21"/>
  <c r="B15" i="21" s="1"/>
  <c r="C21" i="21"/>
  <c r="B21" i="21" s="1"/>
  <c r="C29" i="21"/>
  <c r="B29" i="21" s="1"/>
  <c r="C35" i="21"/>
  <c r="B35" i="21" s="1"/>
  <c r="C41" i="21"/>
  <c r="B41" i="21" s="1"/>
  <c r="C10" i="26"/>
  <c r="B10" i="26" s="1"/>
  <c r="C24" i="26"/>
  <c r="B24" i="26" s="1"/>
  <c r="C36" i="26"/>
  <c r="B36" i="26" s="1"/>
  <c r="C7" i="26"/>
  <c r="B7" i="26" s="1"/>
  <c r="C13" i="26"/>
  <c r="B13" i="26" s="1"/>
  <c r="C19" i="26"/>
  <c r="B19" i="26" s="1"/>
  <c r="C25" i="26"/>
  <c r="B25" i="26" s="1"/>
  <c r="C31" i="26"/>
  <c r="B31" i="26" s="1"/>
  <c r="C39" i="26"/>
  <c r="B39" i="26" s="1"/>
  <c r="C43" i="26"/>
  <c r="B43" i="26" s="1"/>
  <c r="C18" i="26"/>
  <c r="B18" i="26" s="1"/>
  <c r="C42" i="26"/>
  <c r="B42" i="26" s="1"/>
  <c r="B4" i="26"/>
  <c r="C8" i="26"/>
  <c r="B8" i="26" s="1"/>
  <c r="C14" i="26"/>
  <c r="B14" i="26" s="1"/>
  <c r="C20" i="26"/>
  <c r="B20" i="26" s="1"/>
  <c r="C26" i="26"/>
  <c r="B26" i="26" s="1"/>
  <c r="C32" i="26"/>
  <c r="B32" i="26" s="1"/>
  <c r="C40" i="26"/>
  <c r="B40" i="26" s="1"/>
  <c r="C44" i="26"/>
  <c r="B44" i="26" s="1"/>
  <c r="C30" i="26"/>
  <c r="B30" i="26" s="1"/>
  <c r="C9" i="26"/>
  <c r="B9" i="26" s="1"/>
  <c r="C15" i="26"/>
  <c r="B15" i="26" s="1"/>
  <c r="C21" i="26"/>
  <c r="B21" i="26" s="1"/>
  <c r="C29" i="26"/>
  <c r="B29" i="26" s="1"/>
  <c r="C35" i="26"/>
  <c r="B35" i="26" s="1"/>
  <c r="C41" i="26"/>
  <c r="B41" i="26" s="1"/>
  <c r="C10" i="23"/>
  <c r="B10" i="23" s="1"/>
  <c r="C18" i="23"/>
  <c r="B18" i="23" s="1"/>
  <c r="C24" i="23"/>
  <c r="B24" i="23" s="1"/>
  <c r="C30" i="23"/>
  <c r="B30" i="23" s="1"/>
  <c r="C36" i="23"/>
  <c r="B36" i="23" s="1"/>
  <c r="C42" i="23"/>
  <c r="B42" i="23" s="1"/>
  <c r="C7" i="23"/>
  <c r="B7" i="23" s="1"/>
  <c r="C13" i="23"/>
  <c r="B13" i="23" s="1"/>
  <c r="C19" i="23"/>
  <c r="B19" i="23" s="1"/>
  <c r="C25" i="23"/>
  <c r="B25" i="23" s="1"/>
  <c r="C31" i="23"/>
  <c r="B31" i="23" s="1"/>
  <c r="C39" i="23"/>
  <c r="B39" i="23" s="1"/>
  <c r="C18" i="32"/>
  <c r="B18" i="32" s="1"/>
  <c r="C42" i="32"/>
  <c r="B42" i="32" s="1"/>
  <c r="C7" i="32"/>
  <c r="B7" i="32" s="1"/>
  <c r="C13" i="32"/>
  <c r="B13" i="32" s="1"/>
  <c r="C19" i="32"/>
  <c r="B19" i="32" s="1"/>
  <c r="C25" i="32"/>
  <c r="B25" i="32" s="1"/>
  <c r="C31" i="32"/>
  <c r="B31" i="32" s="1"/>
  <c r="C39" i="32"/>
  <c r="B39" i="32" s="1"/>
  <c r="C43" i="32"/>
  <c r="B43" i="32" s="1"/>
  <c r="C10" i="32"/>
  <c r="B10" i="32" s="1"/>
  <c r="C24" i="32"/>
  <c r="B24" i="32" s="1"/>
  <c r="C36" i="32"/>
  <c r="B36" i="32" s="1"/>
  <c r="C8" i="32"/>
  <c r="B8" i="32" s="1"/>
  <c r="C14" i="32"/>
  <c r="B14" i="32" s="1"/>
  <c r="C20" i="32"/>
  <c r="B20" i="32" s="1"/>
  <c r="C26" i="32"/>
  <c r="B26" i="32" s="1"/>
  <c r="C32" i="32"/>
  <c r="B32" i="32" s="1"/>
  <c r="C40" i="32"/>
  <c r="B40" i="32" s="1"/>
  <c r="C44" i="32"/>
  <c r="B44" i="32" s="1"/>
  <c r="C30" i="32"/>
  <c r="B30" i="32" s="1"/>
  <c r="B4" i="32"/>
  <c r="C9" i="32"/>
  <c r="B9" i="32" s="1"/>
  <c r="C15" i="32"/>
  <c r="B15" i="32" s="1"/>
  <c r="C21" i="32"/>
  <c r="B21" i="32" s="1"/>
  <c r="C29" i="32"/>
  <c r="B29" i="32" s="1"/>
  <c r="C35" i="32"/>
  <c r="B35" i="32" s="1"/>
  <c r="C41" i="32"/>
  <c r="B41" i="32" s="1"/>
  <c r="C10" i="22"/>
  <c r="B10" i="22" s="1"/>
  <c r="C18" i="22"/>
  <c r="B18" i="22" s="1"/>
  <c r="C24" i="22"/>
  <c r="B24" i="22" s="1"/>
  <c r="C30" i="22"/>
  <c r="B30" i="22" s="1"/>
  <c r="C36" i="22"/>
  <c r="B36" i="22" s="1"/>
  <c r="C42" i="22"/>
  <c r="B42" i="22" s="1"/>
  <c r="C8" i="22"/>
  <c r="B8" i="22" s="1"/>
  <c r="C14" i="22"/>
  <c r="B14" i="22" s="1"/>
  <c r="C20" i="22"/>
  <c r="B20" i="22" s="1"/>
  <c r="C26" i="22"/>
  <c r="B26" i="22" s="1"/>
  <c r="C32" i="22"/>
  <c r="B32" i="22" s="1"/>
  <c r="C40" i="22"/>
  <c r="B40" i="22" s="1"/>
  <c r="C40" i="35"/>
  <c r="B40" i="35" s="1"/>
  <c r="C42" i="35"/>
  <c r="B42" i="35" s="1"/>
  <c r="C44" i="35"/>
  <c r="B44" i="35" s="1"/>
  <c r="C8" i="35"/>
  <c r="B8" i="35" s="1"/>
  <c r="C10" i="35"/>
  <c r="B10" i="35" s="1"/>
  <c r="C13" i="35"/>
  <c r="B13" i="35" s="1"/>
  <c r="C15" i="35"/>
  <c r="B15" i="35" s="1"/>
  <c r="C18" i="35"/>
  <c r="B18" i="35" s="1"/>
  <c r="C20" i="35"/>
  <c r="B20" i="35" s="1"/>
  <c r="C25" i="35"/>
  <c r="B25" i="35" s="1"/>
  <c r="C30" i="35"/>
  <c r="B30" i="35" s="1"/>
  <c r="C32" i="35"/>
  <c r="B32" i="35" s="1"/>
  <c r="C35" i="35"/>
  <c r="B35" i="35" s="1"/>
  <c r="C39" i="35"/>
  <c r="B39" i="35" s="1"/>
  <c r="C41" i="35"/>
  <c r="B41" i="35" s="1"/>
  <c r="C43" i="35"/>
  <c r="B43" i="35" s="1"/>
  <c r="C45" i="35"/>
  <c r="B45" i="35" s="1"/>
  <c r="C7" i="35"/>
  <c r="B7" i="35" s="1"/>
  <c r="C9" i="35"/>
  <c r="B9" i="35" s="1"/>
  <c r="C14" i="35"/>
  <c r="B14" i="35" s="1"/>
  <c r="C19" i="35"/>
  <c r="B19" i="35" s="1"/>
  <c r="C21" i="35"/>
  <c r="B21" i="35" s="1"/>
  <c r="C24" i="35"/>
  <c r="B24" i="35" s="1"/>
  <c r="C26" i="35"/>
  <c r="B26" i="35" s="1"/>
  <c r="C29" i="35"/>
  <c r="B29" i="35" s="1"/>
  <c r="C31" i="35"/>
  <c r="B31" i="35" s="1"/>
  <c r="S39" i="9"/>
  <c r="R4" i="9"/>
  <c r="C19" i="20" s="1"/>
  <c r="Q39" i="9"/>
  <c r="Q44" i="9" s="1"/>
  <c r="AK18" i="20" s="1"/>
  <c r="Q4" i="9"/>
  <c r="C18" i="20" s="1"/>
  <c r="P39" i="9"/>
  <c r="P32" i="9" s="1"/>
  <c r="Z17" i="20" s="1"/>
  <c r="P4" i="9"/>
  <c r="S47" i="9"/>
  <c r="R47" i="9"/>
  <c r="Q47" i="9"/>
  <c r="P47" i="9"/>
  <c r="R32" i="9" l="1"/>
  <c r="Z19" i="20" s="1"/>
  <c r="Q14" i="9"/>
  <c r="K18" i="20" s="1"/>
  <c r="Q24" i="9"/>
  <c r="S18" i="20" s="1"/>
  <c r="S44" i="9"/>
  <c r="AK20" i="20" s="1"/>
  <c r="AF20" i="20"/>
  <c r="S40" i="9"/>
  <c r="AG20" i="20" s="1"/>
  <c r="S20" i="9"/>
  <c r="P20" i="20" s="1"/>
  <c r="S30" i="9"/>
  <c r="X20" i="20" s="1"/>
  <c r="S14" i="9"/>
  <c r="K20" i="20" s="1"/>
  <c r="S24" i="9"/>
  <c r="S20" i="20" s="1"/>
  <c r="S45" i="9"/>
  <c r="AL20" i="20" s="1"/>
  <c r="S9" i="9"/>
  <c r="G20" i="20" s="1"/>
  <c r="S19" i="9"/>
  <c r="O20" i="20" s="1"/>
  <c r="S29" i="9"/>
  <c r="W20" i="20" s="1"/>
  <c r="S10" i="9"/>
  <c r="H20" i="20" s="1"/>
  <c r="S41" i="9"/>
  <c r="AH20" i="20" s="1"/>
  <c r="S59" i="9"/>
  <c r="S63" i="9" s="1"/>
  <c r="S15" i="9"/>
  <c r="L20" i="20" s="1"/>
  <c r="S25" i="9"/>
  <c r="T20" i="20" s="1"/>
  <c r="S35" i="9"/>
  <c r="AC20" i="20" s="1"/>
  <c r="R45" i="9"/>
  <c r="AL19" i="20" s="1"/>
  <c r="AF19" i="20"/>
  <c r="R18" i="9"/>
  <c r="N19" i="20" s="1"/>
  <c r="R13" i="9"/>
  <c r="J19" i="20" s="1"/>
  <c r="Q13" i="9"/>
  <c r="J18" i="20" s="1"/>
  <c r="Q32" i="9"/>
  <c r="Z18" i="20" s="1"/>
  <c r="Q45" i="9"/>
  <c r="AL18" i="20" s="1"/>
  <c r="AF18" i="20"/>
  <c r="Q8" i="9"/>
  <c r="F18" i="20" s="1"/>
  <c r="Q18" i="9"/>
  <c r="N18" i="20" s="1"/>
  <c r="Q9" i="9"/>
  <c r="G18" i="20" s="1"/>
  <c r="Q19" i="9"/>
  <c r="O18" i="20" s="1"/>
  <c r="Q29" i="9"/>
  <c r="W18" i="20" s="1"/>
  <c r="Q40" i="9"/>
  <c r="AG18" i="20" s="1"/>
  <c r="P52" i="9"/>
  <c r="P56" i="9" s="1"/>
  <c r="C17" i="20"/>
  <c r="P8" i="9"/>
  <c r="F17" i="20" s="1"/>
  <c r="P59" i="9"/>
  <c r="P64" i="9" s="1"/>
  <c r="P13" i="9"/>
  <c r="J17" i="20" s="1"/>
  <c r="P45" i="9"/>
  <c r="AL17" i="20" s="1"/>
  <c r="AF17" i="20"/>
  <c r="P18" i="9"/>
  <c r="N17" i="20" s="1"/>
  <c r="S7" i="9"/>
  <c r="E20" i="20" s="1"/>
  <c r="S21" i="9"/>
  <c r="Q20" i="20" s="1"/>
  <c r="S26" i="9"/>
  <c r="U20" i="20" s="1"/>
  <c r="S31" i="9"/>
  <c r="Y20" i="20" s="1"/>
  <c r="S36" i="9"/>
  <c r="AD20" i="20" s="1"/>
  <c r="S42" i="9"/>
  <c r="AI20" i="20" s="1"/>
  <c r="S4" i="9"/>
  <c r="C20" i="20" s="1"/>
  <c r="S8" i="9"/>
  <c r="F20" i="20" s="1"/>
  <c r="S13" i="9"/>
  <c r="J20" i="20" s="1"/>
  <c r="S18" i="9"/>
  <c r="N20" i="20" s="1"/>
  <c r="S32" i="9"/>
  <c r="Z20" i="20" s="1"/>
  <c r="S43" i="9"/>
  <c r="AJ20" i="20" s="1"/>
  <c r="R7" i="9"/>
  <c r="E19" i="20" s="1"/>
  <c r="R21" i="9"/>
  <c r="Q19" i="20" s="1"/>
  <c r="R26" i="9"/>
  <c r="U19" i="20" s="1"/>
  <c r="R31" i="9"/>
  <c r="Y19" i="20" s="1"/>
  <c r="R36" i="9"/>
  <c r="AD19" i="20" s="1"/>
  <c r="R42" i="9"/>
  <c r="AI19" i="20" s="1"/>
  <c r="R43" i="9"/>
  <c r="AJ19" i="20" s="1"/>
  <c r="R9" i="9"/>
  <c r="G19" i="20" s="1"/>
  <c r="R14" i="9"/>
  <c r="K19" i="20" s="1"/>
  <c r="R19" i="9"/>
  <c r="O19" i="20" s="1"/>
  <c r="R24" i="9"/>
  <c r="S19" i="20" s="1"/>
  <c r="R29" i="9"/>
  <c r="W19" i="20" s="1"/>
  <c r="R40" i="9"/>
  <c r="AG19" i="20" s="1"/>
  <c r="R44" i="9"/>
  <c r="AK19" i="20" s="1"/>
  <c r="R59" i="9"/>
  <c r="R64" i="9" s="1"/>
  <c r="R10" i="9"/>
  <c r="H19" i="20" s="1"/>
  <c r="R15" i="9"/>
  <c r="L19" i="20" s="1"/>
  <c r="R20" i="9"/>
  <c r="P19" i="20" s="1"/>
  <c r="R25" i="9"/>
  <c r="T19" i="20" s="1"/>
  <c r="R30" i="9"/>
  <c r="X19" i="20" s="1"/>
  <c r="R35" i="9"/>
  <c r="AC19" i="20" s="1"/>
  <c r="R41" i="9"/>
  <c r="AH19" i="20" s="1"/>
  <c r="Q7" i="9"/>
  <c r="E18" i="20" s="1"/>
  <c r="Q21" i="9"/>
  <c r="Q18" i="20" s="1"/>
  <c r="Q26" i="9"/>
  <c r="U18" i="20" s="1"/>
  <c r="Q31" i="9"/>
  <c r="Y18" i="20" s="1"/>
  <c r="Q36" i="9"/>
  <c r="AD18" i="20" s="1"/>
  <c r="Q42" i="9"/>
  <c r="AI18" i="20" s="1"/>
  <c r="Q43" i="9"/>
  <c r="AJ18" i="20" s="1"/>
  <c r="Q59" i="9"/>
  <c r="Q64" i="9" s="1"/>
  <c r="Q10" i="9"/>
  <c r="H18" i="20" s="1"/>
  <c r="Q15" i="9"/>
  <c r="L18" i="20" s="1"/>
  <c r="Q20" i="9"/>
  <c r="P18" i="20" s="1"/>
  <c r="Q25" i="9"/>
  <c r="T18" i="20" s="1"/>
  <c r="Q30" i="9"/>
  <c r="X18" i="20" s="1"/>
  <c r="Q35" i="9"/>
  <c r="AC18" i="20" s="1"/>
  <c r="Q41" i="9"/>
  <c r="AH18" i="20" s="1"/>
  <c r="P7" i="9"/>
  <c r="E17" i="20" s="1"/>
  <c r="P21" i="9"/>
  <c r="Q17" i="20" s="1"/>
  <c r="P26" i="9"/>
  <c r="U17" i="20" s="1"/>
  <c r="P31" i="9"/>
  <c r="Y17" i="20" s="1"/>
  <c r="P36" i="9"/>
  <c r="AD17" i="20" s="1"/>
  <c r="P42" i="9"/>
  <c r="AI17" i="20" s="1"/>
  <c r="P43" i="9"/>
  <c r="AJ17" i="20" s="1"/>
  <c r="P9" i="9"/>
  <c r="G17" i="20" s="1"/>
  <c r="P14" i="9"/>
  <c r="K17" i="20" s="1"/>
  <c r="P19" i="9"/>
  <c r="O17" i="20" s="1"/>
  <c r="P24" i="9"/>
  <c r="S17" i="20" s="1"/>
  <c r="P29" i="9"/>
  <c r="W17" i="20" s="1"/>
  <c r="P40" i="9"/>
  <c r="P44" i="9"/>
  <c r="AK17" i="20" s="1"/>
  <c r="P10" i="9"/>
  <c r="H17" i="20" s="1"/>
  <c r="P15" i="9"/>
  <c r="L17" i="20" s="1"/>
  <c r="P20" i="9"/>
  <c r="P17" i="20" s="1"/>
  <c r="P25" i="9"/>
  <c r="T17" i="20" s="1"/>
  <c r="P30" i="9"/>
  <c r="X17" i="20" s="1"/>
  <c r="P35" i="9"/>
  <c r="AC17" i="20" s="1"/>
  <c r="P41" i="9"/>
  <c r="AH17" i="20" s="1"/>
  <c r="S65" i="9"/>
  <c r="S64" i="9"/>
  <c r="S70" i="9"/>
  <c r="R65" i="9"/>
  <c r="R52" i="9"/>
  <c r="R56" i="9" s="1"/>
  <c r="R70" i="9"/>
  <c r="Q63" i="9"/>
  <c r="Q52" i="9"/>
  <c r="Q56" i="9" s="1"/>
  <c r="P66" i="9"/>
  <c r="P63" i="9"/>
  <c r="P65" i="9"/>
  <c r="S52" i="9" l="1"/>
  <c r="S56" i="9" s="1"/>
  <c r="R63" i="9"/>
  <c r="R66" i="9"/>
  <c r="Q70" i="9"/>
  <c r="S66" i="9"/>
  <c r="P70" i="9"/>
  <c r="AG17" i="20"/>
  <c r="Q65" i="9"/>
  <c r="Q66" i="9"/>
  <c r="F69" i="9" l="1"/>
  <c r="O39" i="9" l="1"/>
  <c r="O26" i="9" s="1"/>
  <c r="U16" i="20" s="1"/>
  <c r="N39" i="9"/>
  <c r="M39" i="9"/>
  <c r="M10" i="9" s="1"/>
  <c r="H14" i="20" s="1"/>
  <c r="L39" i="9"/>
  <c r="K39" i="9"/>
  <c r="K32" i="9" s="1"/>
  <c r="J39" i="9"/>
  <c r="J45" i="9" s="1"/>
  <c r="J5" i="9"/>
  <c r="J12" i="9"/>
  <c r="I39" i="9"/>
  <c r="I45" i="9" s="1"/>
  <c r="I5" i="9"/>
  <c r="I4" i="9"/>
  <c r="H39" i="9"/>
  <c r="H45" i="9" s="1"/>
  <c r="G39" i="9"/>
  <c r="G45" i="9" s="1"/>
  <c r="G17" i="9"/>
  <c r="G5" i="9"/>
  <c r="G21" i="9"/>
  <c r="F39" i="9"/>
  <c r="F45" i="9" s="1"/>
  <c r="E39" i="9"/>
  <c r="E45" i="9" s="1"/>
  <c r="D39" i="9"/>
  <c r="D44" i="9" s="1"/>
  <c r="D4" i="9"/>
  <c r="O47" i="9"/>
  <c r="N47" i="9"/>
  <c r="M47" i="9"/>
  <c r="L47" i="9"/>
  <c r="K47" i="9"/>
  <c r="M36" i="9" l="1"/>
  <c r="AD14" i="20" s="1"/>
  <c r="M59" i="9"/>
  <c r="M15" i="9"/>
  <c r="L14" i="20" s="1"/>
  <c r="N45" i="9"/>
  <c r="AL15" i="20" s="1"/>
  <c r="AF15" i="20"/>
  <c r="N36" i="9"/>
  <c r="AD15" i="20" s="1"/>
  <c r="M44" i="9"/>
  <c r="AK14" i="20" s="1"/>
  <c r="AF14" i="20"/>
  <c r="M45" i="9"/>
  <c r="AL14" i="20" s="1"/>
  <c r="F32" i="9"/>
  <c r="L45" i="9"/>
  <c r="AL13" i="20" s="1"/>
  <c r="AF13" i="20"/>
  <c r="L59" i="9"/>
  <c r="L63" i="9" s="1"/>
  <c r="D18" i="9"/>
  <c r="D36" i="9"/>
  <c r="D30" i="9"/>
  <c r="D45" i="9"/>
  <c r="D25" i="9"/>
  <c r="D10" i="9"/>
  <c r="D31" i="9"/>
  <c r="E32" i="9"/>
  <c r="D7" i="9"/>
  <c r="D13" i="9"/>
  <c r="D20" i="9"/>
  <c r="D26" i="9"/>
  <c r="D32" i="9"/>
  <c r="D41" i="9"/>
  <c r="D8" i="9"/>
  <c r="D15" i="9"/>
  <c r="D21" i="9"/>
  <c r="D35" i="9"/>
  <c r="D42" i="9"/>
  <c r="O45" i="9"/>
  <c r="AL16" i="20" s="1"/>
  <c r="AF16" i="20"/>
  <c r="Z12" i="20"/>
  <c r="K45" i="9"/>
  <c r="AF12" i="20"/>
  <c r="O21" i="9"/>
  <c r="Q16" i="20" s="1"/>
  <c r="O31" i="9"/>
  <c r="Y16" i="20" s="1"/>
  <c r="O36" i="9"/>
  <c r="AD16" i="20" s="1"/>
  <c r="O42" i="9"/>
  <c r="AI16" i="20" s="1"/>
  <c r="O4" i="9"/>
  <c r="O8" i="9"/>
  <c r="F16" i="20" s="1"/>
  <c r="O13" i="9"/>
  <c r="J16" i="20" s="1"/>
  <c r="O18" i="9"/>
  <c r="N16" i="20" s="1"/>
  <c r="O32" i="9"/>
  <c r="Z16" i="20" s="1"/>
  <c r="O59" i="9"/>
  <c r="O66" i="9" s="1"/>
  <c r="O9" i="9"/>
  <c r="G16" i="20" s="1"/>
  <c r="O14" i="9"/>
  <c r="K16" i="20" s="1"/>
  <c r="O19" i="9"/>
  <c r="O16" i="20" s="1"/>
  <c r="O24" i="9"/>
  <c r="S16" i="20" s="1"/>
  <c r="O29" i="9"/>
  <c r="W16" i="20" s="1"/>
  <c r="O40" i="9"/>
  <c r="O44" i="9"/>
  <c r="AK16" i="20" s="1"/>
  <c r="O7" i="9"/>
  <c r="E16" i="20" s="1"/>
  <c r="O43" i="9"/>
  <c r="AJ16" i="20" s="1"/>
  <c r="O10" i="9"/>
  <c r="H16" i="20" s="1"/>
  <c r="O15" i="9"/>
  <c r="L16" i="20" s="1"/>
  <c r="O20" i="9"/>
  <c r="P16" i="20" s="1"/>
  <c r="O25" i="9"/>
  <c r="T16" i="20" s="1"/>
  <c r="O30" i="9"/>
  <c r="X16" i="20" s="1"/>
  <c r="O35" i="9"/>
  <c r="AC16" i="20" s="1"/>
  <c r="O41" i="9"/>
  <c r="AH16" i="20" s="1"/>
  <c r="N7" i="9"/>
  <c r="E15" i="20" s="1"/>
  <c r="N31" i="9"/>
  <c r="Y15" i="20" s="1"/>
  <c r="N42" i="9"/>
  <c r="AI15" i="20" s="1"/>
  <c r="N59" i="9"/>
  <c r="N65" i="9" s="1"/>
  <c r="N4" i="9"/>
  <c r="N8" i="9"/>
  <c r="F15" i="20" s="1"/>
  <c r="N13" i="9"/>
  <c r="J15" i="20" s="1"/>
  <c r="N18" i="9"/>
  <c r="N15" i="20" s="1"/>
  <c r="N32" i="9"/>
  <c r="Z15" i="20" s="1"/>
  <c r="N43" i="9"/>
  <c r="AJ15" i="20" s="1"/>
  <c r="N9" i="9"/>
  <c r="G15" i="20" s="1"/>
  <c r="N14" i="9"/>
  <c r="K15" i="20" s="1"/>
  <c r="N19" i="9"/>
  <c r="O15" i="20" s="1"/>
  <c r="N24" i="9"/>
  <c r="S15" i="20" s="1"/>
  <c r="N29" i="9"/>
  <c r="W15" i="20" s="1"/>
  <c r="N40" i="9"/>
  <c r="AG15" i="20" s="1"/>
  <c r="N44" i="9"/>
  <c r="AK15" i="20" s="1"/>
  <c r="N21" i="9"/>
  <c r="Q15" i="20" s="1"/>
  <c r="N26" i="9"/>
  <c r="U15" i="20" s="1"/>
  <c r="N10" i="9"/>
  <c r="H15" i="20" s="1"/>
  <c r="N15" i="9"/>
  <c r="L15" i="20" s="1"/>
  <c r="N20" i="9"/>
  <c r="P15" i="20" s="1"/>
  <c r="N25" i="9"/>
  <c r="T15" i="20" s="1"/>
  <c r="N30" i="9"/>
  <c r="X15" i="20" s="1"/>
  <c r="N35" i="9"/>
  <c r="AC15" i="20" s="1"/>
  <c r="N41" i="9"/>
  <c r="AH15" i="20" s="1"/>
  <c r="M21" i="9"/>
  <c r="Q14" i="20" s="1"/>
  <c r="M31" i="9"/>
  <c r="Y14" i="20" s="1"/>
  <c r="M42" i="9"/>
  <c r="AI14" i="20" s="1"/>
  <c r="M4" i="9"/>
  <c r="C14" i="20" s="1"/>
  <c r="M8" i="9"/>
  <c r="F14" i="20" s="1"/>
  <c r="M13" i="9"/>
  <c r="J14" i="20" s="1"/>
  <c r="M18" i="9"/>
  <c r="N14" i="20" s="1"/>
  <c r="M32" i="9"/>
  <c r="Z14" i="20" s="1"/>
  <c r="M43" i="9"/>
  <c r="AJ14" i="20" s="1"/>
  <c r="M20" i="9"/>
  <c r="P14" i="20" s="1"/>
  <c r="M25" i="9"/>
  <c r="T14" i="20" s="1"/>
  <c r="M30" i="9"/>
  <c r="X14" i="20" s="1"/>
  <c r="M35" i="9"/>
  <c r="AC14" i="20" s="1"/>
  <c r="M41" i="9"/>
  <c r="AH14" i="20" s="1"/>
  <c r="M7" i="9"/>
  <c r="E14" i="20" s="1"/>
  <c r="M26" i="9"/>
  <c r="U14" i="20" s="1"/>
  <c r="M9" i="9"/>
  <c r="G14" i="20" s="1"/>
  <c r="M14" i="9"/>
  <c r="K14" i="20" s="1"/>
  <c r="M19" i="9"/>
  <c r="O14" i="20" s="1"/>
  <c r="M24" i="9"/>
  <c r="S14" i="20" s="1"/>
  <c r="M29" i="9"/>
  <c r="W14" i="20" s="1"/>
  <c r="M40" i="9"/>
  <c r="AG14" i="20" s="1"/>
  <c r="L32" i="9"/>
  <c r="Z13" i="20" s="1"/>
  <c r="L18" i="9"/>
  <c r="N13" i="20" s="1"/>
  <c r="L7" i="9"/>
  <c r="E13" i="20" s="1"/>
  <c r="L21" i="9"/>
  <c r="Q13" i="20" s="1"/>
  <c r="L26" i="9"/>
  <c r="U13" i="20" s="1"/>
  <c r="L31" i="9"/>
  <c r="Y13" i="20" s="1"/>
  <c r="L36" i="9"/>
  <c r="AD13" i="20" s="1"/>
  <c r="L42" i="9"/>
  <c r="AI13" i="20" s="1"/>
  <c r="L4" i="9"/>
  <c r="C13" i="20" s="1"/>
  <c r="L8" i="9"/>
  <c r="F13" i="20" s="1"/>
  <c r="L13" i="9"/>
  <c r="J13" i="20" s="1"/>
  <c r="L43" i="9"/>
  <c r="AJ13" i="20" s="1"/>
  <c r="L9" i="9"/>
  <c r="G13" i="20" s="1"/>
  <c r="L14" i="9"/>
  <c r="K13" i="20" s="1"/>
  <c r="L19" i="9"/>
  <c r="O13" i="20" s="1"/>
  <c r="L24" i="9"/>
  <c r="S13" i="20" s="1"/>
  <c r="L29" i="9"/>
  <c r="W13" i="20" s="1"/>
  <c r="L40" i="9"/>
  <c r="AG13" i="20" s="1"/>
  <c r="L44" i="9"/>
  <c r="AK13" i="20" s="1"/>
  <c r="L10" i="9"/>
  <c r="H13" i="20" s="1"/>
  <c r="L15" i="9"/>
  <c r="L13" i="20" s="1"/>
  <c r="L20" i="9"/>
  <c r="P13" i="20" s="1"/>
  <c r="L25" i="9"/>
  <c r="T13" i="20" s="1"/>
  <c r="L30" i="9"/>
  <c r="X13" i="20" s="1"/>
  <c r="L35" i="9"/>
  <c r="AC13" i="20" s="1"/>
  <c r="L41" i="9"/>
  <c r="AH13" i="20" s="1"/>
  <c r="K26" i="9"/>
  <c r="K43" i="9"/>
  <c r="K7" i="9"/>
  <c r="K21" i="9"/>
  <c r="K31" i="9"/>
  <c r="K36" i="9"/>
  <c r="K42" i="9"/>
  <c r="K4" i="9"/>
  <c r="K8" i="9"/>
  <c r="K13" i="9"/>
  <c r="K18" i="9"/>
  <c r="K59" i="9"/>
  <c r="K66" i="9" s="1"/>
  <c r="K9" i="9"/>
  <c r="K14" i="9"/>
  <c r="K19" i="9"/>
  <c r="K24" i="9"/>
  <c r="K29" i="9"/>
  <c r="K40" i="9"/>
  <c r="K70" i="9" s="1"/>
  <c r="K44" i="9"/>
  <c r="K10" i="9"/>
  <c r="K15" i="9"/>
  <c r="K20" i="9"/>
  <c r="K25" i="9"/>
  <c r="K30" i="9"/>
  <c r="K35" i="9"/>
  <c r="K41" i="9"/>
  <c r="J17" i="9"/>
  <c r="J21" i="9"/>
  <c r="J26" i="9"/>
  <c r="J31" i="9"/>
  <c r="J36" i="9"/>
  <c r="AD11" i="20" s="1"/>
  <c r="J42" i="9"/>
  <c r="J4" i="9"/>
  <c r="J8" i="9"/>
  <c r="J13" i="9"/>
  <c r="J18" i="9"/>
  <c r="J23" i="9"/>
  <c r="J28" i="9"/>
  <c r="J32" i="9"/>
  <c r="J43" i="9"/>
  <c r="J9" i="9"/>
  <c r="J14" i="9"/>
  <c r="J19" i="9"/>
  <c r="J24" i="9"/>
  <c r="J29" i="9"/>
  <c r="J34" i="9"/>
  <c r="J40" i="9"/>
  <c r="J44" i="9"/>
  <c r="J7" i="9"/>
  <c r="J6" i="9"/>
  <c r="J10" i="9"/>
  <c r="J15" i="9"/>
  <c r="J20" i="9"/>
  <c r="J25" i="9"/>
  <c r="J30" i="9"/>
  <c r="J35" i="9"/>
  <c r="AC11" i="20" s="1"/>
  <c r="J41" i="9"/>
  <c r="I13" i="9"/>
  <c r="I7" i="9"/>
  <c r="I12" i="9"/>
  <c r="I17" i="9"/>
  <c r="I21" i="9"/>
  <c r="I26" i="9"/>
  <c r="I31" i="9"/>
  <c r="I36" i="9"/>
  <c r="AD10" i="20" s="1"/>
  <c r="I42" i="9"/>
  <c r="I9" i="9"/>
  <c r="I14" i="9"/>
  <c r="I19" i="9"/>
  <c r="I24" i="9"/>
  <c r="I29" i="9"/>
  <c r="I34" i="9"/>
  <c r="I40" i="9"/>
  <c r="I44" i="9"/>
  <c r="I8" i="9"/>
  <c r="I18" i="9"/>
  <c r="I23" i="9"/>
  <c r="I28" i="9"/>
  <c r="I32" i="9"/>
  <c r="I43" i="9"/>
  <c r="I6" i="9"/>
  <c r="I10" i="9"/>
  <c r="I15" i="9"/>
  <c r="I20" i="9"/>
  <c r="I25" i="9"/>
  <c r="I30" i="9"/>
  <c r="I35" i="9"/>
  <c r="AC10" i="20" s="1"/>
  <c r="I41" i="9"/>
  <c r="H18" i="9"/>
  <c r="H7" i="9"/>
  <c r="H21" i="9"/>
  <c r="H26" i="9"/>
  <c r="H31" i="9"/>
  <c r="H36" i="9"/>
  <c r="AD9" i="20" s="1"/>
  <c r="H42" i="9"/>
  <c r="H9" i="9"/>
  <c r="H14" i="9"/>
  <c r="H19" i="9"/>
  <c r="H24" i="9"/>
  <c r="H29" i="9"/>
  <c r="H40" i="9"/>
  <c r="H44" i="9"/>
  <c r="H8" i="9"/>
  <c r="H13" i="9"/>
  <c r="H32" i="9"/>
  <c r="H43" i="9"/>
  <c r="H10" i="9"/>
  <c r="H15" i="9"/>
  <c r="H20" i="9"/>
  <c r="H25" i="9"/>
  <c r="H30" i="9"/>
  <c r="H35" i="9"/>
  <c r="AC9" i="20" s="1"/>
  <c r="H41" i="9"/>
  <c r="G7" i="9"/>
  <c r="G26" i="9"/>
  <c r="G31" i="9"/>
  <c r="G36" i="9"/>
  <c r="AD8" i="20" s="1"/>
  <c r="G42" i="9"/>
  <c r="G4" i="9"/>
  <c r="G8" i="9"/>
  <c r="G13" i="9"/>
  <c r="G18" i="9"/>
  <c r="G23" i="9"/>
  <c r="G28" i="9"/>
  <c r="G32" i="9"/>
  <c r="G43" i="9"/>
  <c r="G9" i="9"/>
  <c r="G14" i="9"/>
  <c r="G19" i="9"/>
  <c r="G24" i="9"/>
  <c r="G29" i="9"/>
  <c r="G34" i="9"/>
  <c r="G40" i="9"/>
  <c r="G44" i="9"/>
  <c r="G12" i="9"/>
  <c r="G6" i="9"/>
  <c r="G10" i="9"/>
  <c r="G15" i="9"/>
  <c r="G20" i="9"/>
  <c r="G25" i="9"/>
  <c r="G30" i="9"/>
  <c r="G35" i="9"/>
  <c r="AC8" i="20" s="1"/>
  <c r="G41" i="9"/>
  <c r="F7" i="9"/>
  <c r="F21" i="9"/>
  <c r="F26" i="9"/>
  <c r="F31" i="9"/>
  <c r="F36" i="9"/>
  <c r="AD7" i="20" s="1"/>
  <c r="F42" i="9"/>
  <c r="F4" i="9"/>
  <c r="F8" i="9"/>
  <c r="F13" i="9"/>
  <c r="F18" i="9"/>
  <c r="F43" i="9"/>
  <c r="F9" i="9"/>
  <c r="F14" i="9"/>
  <c r="F19" i="9"/>
  <c r="F24" i="9"/>
  <c r="F29" i="9"/>
  <c r="F40" i="9"/>
  <c r="F44" i="9"/>
  <c r="F10" i="9"/>
  <c r="F15" i="9"/>
  <c r="F20" i="9"/>
  <c r="F25" i="9"/>
  <c r="F30" i="9"/>
  <c r="F35" i="9"/>
  <c r="AC7" i="20" s="1"/>
  <c r="F41" i="9"/>
  <c r="E8" i="9"/>
  <c r="E7" i="9"/>
  <c r="E21" i="9"/>
  <c r="E26" i="9"/>
  <c r="E31" i="9"/>
  <c r="E36" i="9"/>
  <c r="AD6" i="20" s="1"/>
  <c r="E42" i="9"/>
  <c r="E4" i="9"/>
  <c r="E13" i="9"/>
  <c r="E18" i="9"/>
  <c r="E43" i="9"/>
  <c r="E9" i="9"/>
  <c r="E14" i="9"/>
  <c r="E19" i="9"/>
  <c r="E24" i="9"/>
  <c r="E29" i="9"/>
  <c r="E40" i="9"/>
  <c r="E44" i="9"/>
  <c r="E10" i="9"/>
  <c r="E15" i="9"/>
  <c r="E20" i="9"/>
  <c r="E25" i="9"/>
  <c r="E30" i="9"/>
  <c r="E35" i="9"/>
  <c r="AC6" i="20" s="1"/>
  <c r="E41" i="9"/>
  <c r="D43" i="9"/>
  <c r="D9" i="9"/>
  <c r="D14" i="9"/>
  <c r="D19" i="9"/>
  <c r="D24" i="9"/>
  <c r="D29" i="9"/>
  <c r="D34" i="9"/>
  <c r="D40" i="9"/>
  <c r="N64" i="9"/>
  <c r="N66" i="9"/>
  <c r="M65" i="9"/>
  <c r="M64" i="9"/>
  <c r="M63" i="9"/>
  <c r="M66" i="9"/>
  <c r="M52" i="9"/>
  <c r="M56" i="9" s="1"/>
  <c r="L64" i="9"/>
  <c r="L52" i="9"/>
  <c r="L56" i="9" s="1"/>
  <c r="K64" i="9"/>
  <c r="K63" i="9"/>
  <c r="N63" i="9" l="1"/>
  <c r="N70" i="9"/>
  <c r="L66" i="9"/>
  <c r="L65" i="9"/>
  <c r="L70" i="9"/>
  <c r="O63" i="9"/>
  <c r="K65" i="9"/>
  <c r="N52" i="9"/>
  <c r="N56" i="9" s="1"/>
  <c r="C15" i="20"/>
  <c r="M70" i="9"/>
  <c r="O64" i="9"/>
  <c r="O70" i="9"/>
  <c r="AG16" i="20"/>
  <c r="O65" i="9"/>
  <c r="O52" i="9"/>
  <c r="O56" i="9" s="1"/>
  <c r="C16" i="20"/>
  <c r="T12" i="20"/>
  <c r="W12" i="20"/>
  <c r="G12" i="20"/>
  <c r="N12" i="20"/>
  <c r="AI12" i="20"/>
  <c r="AH12" i="20"/>
  <c r="P12" i="20"/>
  <c r="AK12" i="20"/>
  <c r="S12" i="20"/>
  <c r="J12" i="20"/>
  <c r="AD12" i="20"/>
  <c r="E12" i="20"/>
  <c r="AL12" i="20"/>
  <c r="AC12" i="20"/>
  <c r="L12" i="20"/>
  <c r="AG12" i="20"/>
  <c r="O12" i="20"/>
  <c r="F12" i="20"/>
  <c r="Y12" i="20"/>
  <c r="AJ12" i="20"/>
  <c r="X12" i="20"/>
  <c r="H12" i="20"/>
  <c r="K12" i="20"/>
  <c r="K52" i="9"/>
  <c r="C12" i="20"/>
  <c r="Q12" i="20"/>
  <c r="U12" i="20"/>
  <c r="K56" i="9" l="1"/>
  <c r="A45" i="40"/>
  <c r="A44" i="40"/>
  <c r="A43" i="40"/>
  <c r="A42" i="40"/>
  <c r="A41" i="40"/>
  <c r="A40" i="40"/>
  <c r="A39" i="40"/>
  <c r="A38" i="40"/>
  <c r="F37" i="40"/>
  <c r="E37" i="40"/>
  <c r="E34" i="40" s="1"/>
  <c r="D37" i="40"/>
  <c r="D34" i="40" s="1"/>
  <c r="A36" i="40"/>
  <c r="A35" i="40"/>
  <c r="F34" i="40"/>
  <c r="A34" i="40"/>
  <c r="F33" i="40"/>
  <c r="F28" i="40" s="1"/>
  <c r="E33" i="40"/>
  <c r="E28" i="40" s="1"/>
  <c r="D33" i="40"/>
  <c r="D28" i="40" s="1"/>
  <c r="A32" i="40"/>
  <c r="A31" i="40"/>
  <c r="A30" i="40"/>
  <c r="A29" i="40"/>
  <c r="A28" i="40"/>
  <c r="F27" i="40"/>
  <c r="E27" i="40"/>
  <c r="D27" i="40"/>
  <c r="D23" i="40" s="1"/>
  <c r="A26" i="40"/>
  <c r="A25" i="40"/>
  <c r="A24" i="40"/>
  <c r="F23" i="40"/>
  <c r="E23" i="40"/>
  <c r="A23" i="40"/>
  <c r="F22" i="40"/>
  <c r="F17" i="40" s="1"/>
  <c r="E22" i="40"/>
  <c r="E17" i="40" s="1"/>
  <c r="D22" i="40"/>
  <c r="D17" i="40" s="1"/>
  <c r="A21" i="40"/>
  <c r="A20" i="40"/>
  <c r="A19" i="40"/>
  <c r="A18" i="40"/>
  <c r="A17" i="40"/>
  <c r="F16" i="40"/>
  <c r="E16" i="40"/>
  <c r="E12" i="40" s="1"/>
  <c r="D16" i="40"/>
  <c r="D12" i="40" s="1"/>
  <c r="A15" i="40"/>
  <c r="A14" i="40"/>
  <c r="A13" i="40"/>
  <c r="F12" i="40"/>
  <c r="A12" i="40"/>
  <c r="F11" i="40"/>
  <c r="F6" i="40" s="1"/>
  <c r="E11" i="40"/>
  <c r="E6" i="40" s="1"/>
  <c r="D11" i="40"/>
  <c r="A10" i="40"/>
  <c r="A9" i="40"/>
  <c r="A8" i="40"/>
  <c r="A7" i="40"/>
  <c r="D6" i="40"/>
  <c r="A6" i="40"/>
  <c r="A4" i="40"/>
  <c r="C2" i="40"/>
  <c r="C42" i="40" s="1"/>
  <c r="B42" i="40" s="1"/>
  <c r="A2" i="40"/>
  <c r="A45" i="39"/>
  <c r="A44" i="39"/>
  <c r="A43" i="39"/>
  <c r="A42" i="39"/>
  <c r="A41" i="39"/>
  <c r="A40" i="39"/>
  <c r="A39" i="39"/>
  <c r="A38" i="39"/>
  <c r="F37" i="39"/>
  <c r="E37" i="39"/>
  <c r="E34" i="39" s="1"/>
  <c r="D37" i="39"/>
  <c r="A36" i="39"/>
  <c r="A35" i="39"/>
  <c r="F34" i="39"/>
  <c r="D34" i="39"/>
  <c r="A34" i="39"/>
  <c r="F33" i="39"/>
  <c r="F28" i="39" s="1"/>
  <c r="E33" i="39"/>
  <c r="E28" i="39" s="1"/>
  <c r="D33" i="39"/>
  <c r="D28" i="39" s="1"/>
  <c r="A32" i="39"/>
  <c r="A31" i="39"/>
  <c r="A30" i="39"/>
  <c r="A29" i="39"/>
  <c r="A28" i="39"/>
  <c r="F27" i="39"/>
  <c r="E27" i="39"/>
  <c r="E23" i="39" s="1"/>
  <c r="D27" i="39"/>
  <c r="D23" i="39" s="1"/>
  <c r="A26" i="39"/>
  <c r="A25" i="39"/>
  <c r="A24" i="39"/>
  <c r="F23" i="39"/>
  <c r="A23" i="39"/>
  <c r="F22" i="39"/>
  <c r="F17" i="39" s="1"/>
  <c r="E22" i="39"/>
  <c r="E17" i="39" s="1"/>
  <c r="D22" i="39"/>
  <c r="A21" i="39"/>
  <c r="A20" i="39"/>
  <c r="A19" i="39"/>
  <c r="A18" i="39"/>
  <c r="D17" i="39"/>
  <c r="A17" i="39"/>
  <c r="F16" i="39"/>
  <c r="E16" i="39"/>
  <c r="E12" i="39" s="1"/>
  <c r="D16" i="39"/>
  <c r="D12" i="39" s="1"/>
  <c r="A15" i="39"/>
  <c r="A14" i="39"/>
  <c r="A13" i="39"/>
  <c r="F12" i="39"/>
  <c r="A12" i="39"/>
  <c r="F11" i="39"/>
  <c r="F6" i="39" s="1"/>
  <c r="E11" i="39"/>
  <c r="E6" i="39" s="1"/>
  <c r="D11" i="39"/>
  <c r="D6" i="39" s="1"/>
  <c r="A10" i="39"/>
  <c r="A9" i="39"/>
  <c r="A8" i="39"/>
  <c r="A7" i="39"/>
  <c r="A6" i="39"/>
  <c r="A4" i="39"/>
  <c r="C2" i="39"/>
  <c r="C42" i="39" s="1"/>
  <c r="B42" i="39" s="1"/>
  <c r="A2" i="39"/>
  <c r="A45" i="38"/>
  <c r="A44" i="38"/>
  <c r="A43" i="38"/>
  <c r="A42" i="38"/>
  <c r="A41" i="38"/>
  <c r="A40" i="38"/>
  <c r="A39" i="38"/>
  <c r="A38" i="38"/>
  <c r="F37" i="38"/>
  <c r="F34" i="38" s="1"/>
  <c r="E37" i="38"/>
  <c r="E34" i="38" s="1"/>
  <c r="D37" i="38"/>
  <c r="A36" i="38"/>
  <c r="A35" i="38"/>
  <c r="D34" i="38"/>
  <c r="A34" i="38"/>
  <c r="F33" i="38"/>
  <c r="F28" i="38" s="1"/>
  <c r="E33" i="38"/>
  <c r="E28" i="38" s="1"/>
  <c r="D33" i="38"/>
  <c r="D28" i="38" s="1"/>
  <c r="A32" i="38"/>
  <c r="A31" i="38"/>
  <c r="A30" i="38"/>
  <c r="A29" i="38"/>
  <c r="A28" i="38"/>
  <c r="F27" i="38"/>
  <c r="F23" i="38" s="1"/>
  <c r="E27" i="38"/>
  <c r="E23" i="38" s="1"/>
  <c r="D27" i="38"/>
  <c r="D23" i="38" s="1"/>
  <c r="A26" i="38"/>
  <c r="A25" i="38"/>
  <c r="A24" i="38"/>
  <c r="A23" i="38"/>
  <c r="F22" i="38"/>
  <c r="E22" i="38"/>
  <c r="E17" i="38" s="1"/>
  <c r="D22" i="38"/>
  <c r="D17" i="38" s="1"/>
  <c r="A21" i="38"/>
  <c r="A20" i="38"/>
  <c r="A19" i="38"/>
  <c r="A18" i="38"/>
  <c r="F17" i="38"/>
  <c r="A17" i="38"/>
  <c r="F16" i="38"/>
  <c r="F12" i="38" s="1"/>
  <c r="E16" i="38"/>
  <c r="E12" i="38" s="1"/>
  <c r="D16" i="38"/>
  <c r="D12" i="38" s="1"/>
  <c r="A15" i="38"/>
  <c r="A14" i="38"/>
  <c r="A13" i="38"/>
  <c r="A12" i="38"/>
  <c r="F11" i="38"/>
  <c r="F6" i="38" s="1"/>
  <c r="E11" i="38"/>
  <c r="D11" i="38"/>
  <c r="A10" i="38"/>
  <c r="A9" i="38"/>
  <c r="A8" i="38"/>
  <c r="A7" i="38"/>
  <c r="E6" i="38"/>
  <c r="D6" i="38"/>
  <c r="A6" i="38"/>
  <c r="A4" i="38"/>
  <c r="C2" i="38"/>
  <c r="C42" i="38" s="1"/>
  <c r="A2" i="38"/>
  <c r="F48" i="40" l="1"/>
  <c r="F4" i="40" s="1"/>
  <c r="F52" i="40" s="1"/>
  <c r="F56" i="40" s="1"/>
  <c r="E5" i="40"/>
  <c r="C31" i="40"/>
  <c r="B31" i="40" s="1"/>
  <c r="C41" i="40"/>
  <c r="B41" i="40" s="1"/>
  <c r="C10" i="40"/>
  <c r="B10" i="40" s="1"/>
  <c r="C45" i="40"/>
  <c r="B45" i="40" s="1"/>
  <c r="C7" i="40"/>
  <c r="B7" i="40" s="1"/>
  <c r="C9" i="40"/>
  <c r="B9" i="40" s="1"/>
  <c r="D5" i="40"/>
  <c r="F5" i="40"/>
  <c r="C14" i="40"/>
  <c r="B14" i="40" s="1"/>
  <c r="C21" i="40"/>
  <c r="B21" i="40" s="1"/>
  <c r="C24" i="40"/>
  <c r="B24" i="40" s="1"/>
  <c r="D48" i="40"/>
  <c r="D4" i="40" s="1"/>
  <c r="C13" i="40"/>
  <c r="C20" i="40"/>
  <c r="B20" i="40" s="1"/>
  <c r="C30" i="40"/>
  <c r="B30" i="40" s="1"/>
  <c r="C40" i="40"/>
  <c r="B40" i="40" s="1"/>
  <c r="C44" i="40"/>
  <c r="B44" i="40" s="1"/>
  <c r="C19" i="40"/>
  <c r="B19" i="40" s="1"/>
  <c r="C26" i="40"/>
  <c r="B26" i="40" s="1"/>
  <c r="C29" i="40"/>
  <c r="C36" i="40"/>
  <c r="B36" i="40" s="1"/>
  <c r="C39" i="40"/>
  <c r="B39" i="40" s="1"/>
  <c r="C43" i="40"/>
  <c r="B43" i="40" s="1"/>
  <c r="E48" i="40"/>
  <c r="E4" i="40" s="1"/>
  <c r="E52" i="40" s="1"/>
  <c r="E56" i="40" s="1"/>
  <c r="C8" i="40"/>
  <c r="B8" i="40" s="1"/>
  <c r="C15" i="40"/>
  <c r="B15" i="40" s="1"/>
  <c r="C18" i="40"/>
  <c r="C25" i="40"/>
  <c r="B25" i="40" s="1"/>
  <c r="C32" i="40"/>
  <c r="B32" i="40" s="1"/>
  <c r="C35" i="40"/>
  <c r="F48" i="39"/>
  <c r="F4" i="39" s="1"/>
  <c r="F52" i="39" s="1"/>
  <c r="F56" i="39" s="1"/>
  <c r="D5" i="39"/>
  <c r="E5" i="39"/>
  <c r="D48" i="39"/>
  <c r="D4" i="39" s="1"/>
  <c r="D52" i="39" s="1"/>
  <c r="D56" i="39" s="1"/>
  <c r="E48" i="39"/>
  <c r="E4" i="39" s="1"/>
  <c r="E52" i="39" s="1"/>
  <c r="E56" i="39" s="1"/>
  <c r="F5" i="39"/>
  <c r="C7" i="39"/>
  <c r="C14" i="39"/>
  <c r="B14" i="39" s="1"/>
  <c r="C21" i="39"/>
  <c r="B21" i="39" s="1"/>
  <c r="C24" i="39"/>
  <c r="C31" i="39"/>
  <c r="B31" i="39" s="1"/>
  <c r="C41" i="39"/>
  <c r="B41" i="39" s="1"/>
  <c r="C45" i="39"/>
  <c r="B45" i="39" s="1"/>
  <c r="C10" i="39"/>
  <c r="B10" i="39" s="1"/>
  <c r="C13" i="39"/>
  <c r="C20" i="39"/>
  <c r="B20" i="39" s="1"/>
  <c r="C30" i="39"/>
  <c r="B30" i="39" s="1"/>
  <c r="C40" i="39"/>
  <c r="B40" i="39" s="1"/>
  <c r="C44" i="39"/>
  <c r="B44" i="39" s="1"/>
  <c r="C9" i="39"/>
  <c r="B9" i="39" s="1"/>
  <c r="C19" i="39"/>
  <c r="B19" i="39" s="1"/>
  <c r="C26" i="39"/>
  <c r="B26" i="39" s="1"/>
  <c r="C29" i="39"/>
  <c r="C36" i="39"/>
  <c r="B36" i="39" s="1"/>
  <c r="C39" i="39"/>
  <c r="B39" i="39" s="1"/>
  <c r="C43" i="39"/>
  <c r="B43" i="39" s="1"/>
  <c r="C8" i="39"/>
  <c r="B8" i="39" s="1"/>
  <c r="C15" i="39"/>
  <c r="B15" i="39" s="1"/>
  <c r="C18" i="39"/>
  <c r="C25" i="39"/>
  <c r="B25" i="39" s="1"/>
  <c r="C32" i="39"/>
  <c r="B32" i="39" s="1"/>
  <c r="C35" i="39"/>
  <c r="E48" i="38"/>
  <c r="E4" i="38" s="1"/>
  <c r="E52" i="38" s="1"/>
  <c r="E56" i="38" s="1"/>
  <c r="F48" i="38"/>
  <c r="F4" i="38" s="1"/>
  <c r="F52" i="38" s="1"/>
  <c r="F56" i="38" s="1"/>
  <c r="D5" i="38"/>
  <c r="D48" i="38"/>
  <c r="D4" i="38" s="1"/>
  <c r="D52" i="38" s="1"/>
  <c r="D56" i="38" s="1"/>
  <c r="E5" i="38"/>
  <c r="F5" i="38"/>
  <c r="C7" i="38"/>
  <c r="C14" i="38"/>
  <c r="C21" i="38"/>
  <c r="C24" i="38"/>
  <c r="C31" i="38"/>
  <c r="C41" i="38"/>
  <c r="C45" i="38"/>
  <c r="C10" i="38"/>
  <c r="C13" i="38"/>
  <c r="C20" i="38"/>
  <c r="C30" i="38"/>
  <c r="C40" i="38"/>
  <c r="C44" i="38"/>
  <c r="C19" i="38"/>
  <c r="C26" i="38"/>
  <c r="C29" i="38"/>
  <c r="C36" i="38"/>
  <c r="C39" i="38"/>
  <c r="C43" i="38"/>
  <c r="C9" i="38"/>
  <c r="C8" i="38"/>
  <c r="C15" i="38"/>
  <c r="C18" i="38"/>
  <c r="C25" i="38"/>
  <c r="C32" i="38"/>
  <c r="C35" i="38"/>
  <c r="C11" i="40" l="1"/>
  <c r="B6" i="40" s="1"/>
  <c r="B5" i="40" s="1"/>
  <c r="C33" i="40"/>
  <c r="B29" i="40"/>
  <c r="C16" i="40"/>
  <c r="B13" i="40"/>
  <c r="C37" i="40"/>
  <c r="B34" i="40" s="1"/>
  <c r="B35" i="40"/>
  <c r="B18" i="40"/>
  <c r="C22" i="40"/>
  <c r="C27" i="40"/>
  <c r="B23" i="40" s="1"/>
  <c r="B4" i="40"/>
  <c r="D52" i="40"/>
  <c r="D56" i="40" s="1"/>
  <c r="B7" i="39"/>
  <c r="C11" i="39"/>
  <c r="C16" i="39"/>
  <c r="B13" i="39"/>
  <c r="B18" i="39"/>
  <c r="C22" i="39"/>
  <c r="B4" i="39"/>
  <c r="C27" i="39"/>
  <c r="B24" i="39"/>
  <c r="B29" i="39"/>
  <c r="C33" i="39"/>
  <c r="C37" i="39"/>
  <c r="B34" i="39" s="1"/>
  <c r="B35" i="39"/>
  <c r="C37" i="38"/>
  <c r="C33" i="38"/>
  <c r="B28" i="38" s="1"/>
  <c r="D28" i="9" s="1"/>
  <c r="C11" i="38"/>
  <c r="B6" i="38" s="1"/>
  <c r="B5" i="38" s="1"/>
  <c r="C22" i="38"/>
  <c r="C27" i="38"/>
  <c r="C16" i="38"/>
  <c r="D5" i="9" l="1"/>
  <c r="D6" i="9"/>
  <c r="B12" i="40"/>
  <c r="B28" i="40"/>
  <c r="B17" i="40"/>
  <c r="B23" i="39"/>
  <c r="B28" i="39"/>
  <c r="B12" i="39"/>
  <c r="B17" i="39"/>
  <c r="B6" i="39"/>
  <c r="B5" i="39" s="1"/>
  <c r="B17" i="38"/>
  <c r="D17" i="9" s="1"/>
  <c r="B23" i="38"/>
  <c r="D23" i="9" s="1"/>
  <c r="B12" i="38"/>
  <c r="D12" i="9" s="1"/>
  <c r="A45" i="37" l="1"/>
  <c r="A44" i="37"/>
  <c r="A43" i="37"/>
  <c r="A42" i="37"/>
  <c r="A41" i="37"/>
  <c r="A40" i="37"/>
  <c r="A39" i="37"/>
  <c r="A38" i="37"/>
  <c r="I37" i="37"/>
  <c r="H37" i="37"/>
  <c r="G37" i="37"/>
  <c r="F37" i="37"/>
  <c r="E37" i="37"/>
  <c r="E34" i="37" s="1"/>
  <c r="D37" i="37"/>
  <c r="D34" i="37" s="1"/>
  <c r="A36" i="37"/>
  <c r="A35" i="37"/>
  <c r="I34" i="37"/>
  <c r="H34" i="37"/>
  <c r="G34" i="37"/>
  <c r="F34" i="37"/>
  <c r="A34" i="37"/>
  <c r="I33" i="37"/>
  <c r="H33" i="37"/>
  <c r="H28" i="37" s="1"/>
  <c r="G33" i="37"/>
  <c r="G28" i="37" s="1"/>
  <c r="F33" i="37"/>
  <c r="E33" i="37"/>
  <c r="D33" i="37"/>
  <c r="D28" i="37" s="1"/>
  <c r="A32" i="37"/>
  <c r="A31" i="37"/>
  <c r="A30" i="37"/>
  <c r="A29" i="37"/>
  <c r="I28" i="37"/>
  <c r="F28" i="37"/>
  <c r="E28" i="37"/>
  <c r="A28" i="37"/>
  <c r="I27" i="37"/>
  <c r="H27" i="37"/>
  <c r="H23" i="37" s="1"/>
  <c r="G27" i="37"/>
  <c r="F27" i="37"/>
  <c r="E27" i="37"/>
  <c r="D27" i="37"/>
  <c r="D23" i="37" s="1"/>
  <c r="A26" i="37"/>
  <c r="A25" i="37"/>
  <c r="A24" i="37"/>
  <c r="I23" i="37"/>
  <c r="G23" i="37"/>
  <c r="F23" i="37"/>
  <c r="E23" i="37"/>
  <c r="A23" i="37"/>
  <c r="I22" i="37"/>
  <c r="I17" i="37" s="1"/>
  <c r="H22" i="37"/>
  <c r="G22" i="37"/>
  <c r="F22" i="37"/>
  <c r="E22" i="37"/>
  <c r="E17" i="37" s="1"/>
  <c r="D22" i="37"/>
  <c r="A21" i="37"/>
  <c r="A20" i="37"/>
  <c r="A19" i="37"/>
  <c r="A18" i="37"/>
  <c r="H17" i="37"/>
  <c r="G17" i="37"/>
  <c r="F17" i="37"/>
  <c r="D17" i="37"/>
  <c r="A17" i="37"/>
  <c r="I16" i="37"/>
  <c r="H16" i="37"/>
  <c r="G16" i="37"/>
  <c r="G12" i="37" s="1"/>
  <c r="F16" i="37"/>
  <c r="E16" i="37"/>
  <c r="D16" i="37"/>
  <c r="A15" i="37"/>
  <c r="A14" i="37"/>
  <c r="A13" i="37"/>
  <c r="I12" i="37"/>
  <c r="H12" i="37"/>
  <c r="F12" i="37"/>
  <c r="E12" i="37"/>
  <c r="D12" i="37"/>
  <c r="A12" i="37"/>
  <c r="I11" i="37"/>
  <c r="H11" i="37"/>
  <c r="H6" i="37" s="1"/>
  <c r="G11" i="37"/>
  <c r="G6" i="37" s="1"/>
  <c r="F11" i="37"/>
  <c r="E11" i="37"/>
  <c r="E6" i="37" s="1"/>
  <c r="D11" i="37"/>
  <c r="D6" i="37" s="1"/>
  <c r="A10" i="37"/>
  <c r="A9" i="37"/>
  <c r="A8" i="37"/>
  <c r="A7" i="37"/>
  <c r="I6" i="37"/>
  <c r="F6" i="37"/>
  <c r="A6" i="37"/>
  <c r="A4" i="37"/>
  <c r="A2" i="37"/>
  <c r="A45" i="35"/>
  <c r="A44" i="35"/>
  <c r="A43" i="35"/>
  <c r="A42" i="35"/>
  <c r="A41" i="35"/>
  <c r="A40" i="35"/>
  <c r="A39" i="35"/>
  <c r="A38" i="35"/>
  <c r="I37" i="35"/>
  <c r="I34" i="35" s="1"/>
  <c r="H37" i="35"/>
  <c r="G37" i="35"/>
  <c r="E37" i="35"/>
  <c r="E34" i="35" s="1"/>
  <c r="D37" i="35"/>
  <c r="A36" i="35"/>
  <c r="A35" i="35"/>
  <c r="H34" i="35"/>
  <c r="G34" i="35"/>
  <c r="F34" i="35"/>
  <c r="D34" i="35"/>
  <c r="A34" i="35"/>
  <c r="I33" i="35"/>
  <c r="I28" i="35" s="1"/>
  <c r="H33" i="35"/>
  <c r="G33" i="35"/>
  <c r="E33" i="35"/>
  <c r="E28" i="35" s="1"/>
  <c r="D33" i="35"/>
  <c r="A32" i="35"/>
  <c r="A31" i="35"/>
  <c r="A30" i="35"/>
  <c r="A29" i="35"/>
  <c r="H28" i="35"/>
  <c r="G28" i="35"/>
  <c r="D28" i="35"/>
  <c r="A28" i="35"/>
  <c r="I27" i="35"/>
  <c r="H27" i="35"/>
  <c r="H23" i="35" s="1"/>
  <c r="G27" i="35"/>
  <c r="E27" i="35"/>
  <c r="D27" i="35"/>
  <c r="D23" i="35" s="1"/>
  <c r="A26" i="35"/>
  <c r="A25" i="35"/>
  <c r="A24" i="35"/>
  <c r="I23" i="35"/>
  <c r="G23" i="35"/>
  <c r="E23" i="35"/>
  <c r="A23" i="35"/>
  <c r="I22" i="35"/>
  <c r="I17" i="35" s="1"/>
  <c r="H22" i="35"/>
  <c r="G22" i="35"/>
  <c r="E22" i="35"/>
  <c r="E17" i="35" s="1"/>
  <c r="D22" i="35"/>
  <c r="D17" i="35" s="1"/>
  <c r="A21" i="35"/>
  <c r="A20" i="35"/>
  <c r="A19" i="35"/>
  <c r="A18" i="35"/>
  <c r="H17" i="35"/>
  <c r="G17" i="35"/>
  <c r="A17" i="35"/>
  <c r="I16" i="35"/>
  <c r="H16" i="35"/>
  <c r="G16" i="35"/>
  <c r="E16" i="35"/>
  <c r="D16" i="35"/>
  <c r="A15" i="35"/>
  <c r="A14" i="35"/>
  <c r="A13" i="35"/>
  <c r="I12" i="35"/>
  <c r="H12" i="35"/>
  <c r="G12" i="35"/>
  <c r="G5" i="35" s="1"/>
  <c r="E12" i="35"/>
  <c r="D12" i="35"/>
  <c r="A12" i="35"/>
  <c r="I11" i="35"/>
  <c r="H11" i="35"/>
  <c r="H6" i="35" s="1"/>
  <c r="G11" i="35"/>
  <c r="E11" i="35"/>
  <c r="D11" i="35"/>
  <c r="D6" i="35" s="1"/>
  <c r="A10" i="35"/>
  <c r="A9" i="35"/>
  <c r="A8" i="35"/>
  <c r="A7" i="35"/>
  <c r="I6" i="35"/>
  <c r="G6" i="35"/>
  <c r="E6" i="35"/>
  <c r="A6" i="35"/>
  <c r="A4" i="35"/>
  <c r="A2" i="35"/>
  <c r="A45" i="34"/>
  <c r="A44" i="34"/>
  <c r="A43" i="34"/>
  <c r="A42" i="34"/>
  <c r="A41" i="34"/>
  <c r="A40" i="34"/>
  <c r="A39" i="34"/>
  <c r="A38" i="34"/>
  <c r="I37" i="34"/>
  <c r="H37" i="34"/>
  <c r="G37" i="34"/>
  <c r="F37" i="34"/>
  <c r="E37" i="34"/>
  <c r="D37" i="34"/>
  <c r="A36" i="34"/>
  <c r="A35" i="34"/>
  <c r="I34" i="34"/>
  <c r="H34" i="34"/>
  <c r="G34" i="34"/>
  <c r="F34" i="34"/>
  <c r="E34" i="34"/>
  <c r="D34" i="34"/>
  <c r="A34" i="34"/>
  <c r="I33" i="34"/>
  <c r="I28" i="34" s="1"/>
  <c r="H33" i="34"/>
  <c r="G33" i="34"/>
  <c r="F33" i="34"/>
  <c r="F28" i="34" s="1"/>
  <c r="E33" i="34"/>
  <c r="E28" i="34" s="1"/>
  <c r="D33" i="34"/>
  <c r="A32" i="34"/>
  <c r="A31" i="34"/>
  <c r="A30" i="34"/>
  <c r="A29" i="34"/>
  <c r="H28" i="34"/>
  <c r="G28" i="34"/>
  <c r="D28" i="34"/>
  <c r="A28" i="34"/>
  <c r="I27" i="34"/>
  <c r="H27" i="34"/>
  <c r="H23" i="34" s="1"/>
  <c r="G27" i="34"/>
  <c r="F27" i="34"/>
  <c r="E27" i="34"/>
  <c r="D27" i="34"/>
  <c r="D23" i="34" s="1"/>
  <c r="A26" i="34"/>
  <c r="A25" i="34"/>
  <c r="A24" i="34"/>
  <c r="I23" i="34"/>
  <c r="G23" i="34"/>
  <c r="F23" i="34"/>
  <c r="E23" i="34"/>
  <c r="A23" i="34"/>
  <c r="I22" i="34"/>
  <c r="I17" i="34" s="1"/>
  <c r="H22" i="34"/>
  <c r="G22" i="34"/>
  <c r="F22" i="34"/>
  <c r="E22" i="34"/>
  <c r="E17" i="34" s="1"/>
  <c r="D22" i="34"/>
  <c r="A21" i="34"/>
  <c r="A20" i="34"/>
  <c r="A19" i="34"/>
  <c r="A18" i="34"/>
  <c r="H17" i="34"/>
  <c r="G17" i="34"/>
  <c r="F17" i="34"/>
  <c r="D17" i="34"/>
  <c r="A17" i="34"/>
  <c r="I16" i="34"/>
  <c r="I12" i="34" s="1"/>
  <c r="H16" i="34"/>
  <c r="G16" i="34"/>
  <c r="F16" i="34"/>
  <c r="E16" i="34"/>
  <c r="E12" i="34" s="1"/>
  <c r="D16" i="34"/>
  <c r="A15" i="34"/>
  <c r="A14" i="34"/>
  <c r="A13" i="34"/>
  <c r="H12" i="34"/>
  <c r="G12" i="34"/>
  <c r="F12" i="34"/>
  <c r="D12" i="34"/>
  <c r="A12" i="34"/>
  <c r="I11" i="34"/>
  <c r="I6" i="34" s="1"/>
  <c r="H11" i="34"/>
  <c r="H6" i="34" s="1"/>
  <c r="G11" i="34"/>
  <c r="F11" i="34"/>
  <c r="E11" i="34"/>
  <c r="E6" i="34" s="1"/>
  <c r="D11" i="34"/>
  <c r="D6" i="34" s="1"/>
  <c r="A10" i="34"/>
  <c r="A9" i="34"/>
  <c r="A8" i="34"/>
  <c r="A7" i="34"/>
  <c r="G6" i="34"/>
  <c r="F6" i="34"/>
  <c r="A6" i="34"/>
  <c r="A4" i="34"/>
  <c r="A2" i="34"/>
  <c r="A45" i="33"/>
  <c r="A44" i="33"/>
  <c r="A43" i="33"/>
  <c r="A42" i="33"/>
  <c r="A41" i="33"/>
  <c r="A40" i="33"/>
  <c r="A39" i="33"/>
  <c r="A38" i="33"/>
  <c r="I37" i="33"/>
  <c r="H37" i="33"/>
  <c r="G37" i="33"/>
  <c r="F37" i="33"/>
  <c r="E37" i="33"/>
  <c r="D37" i="33"/>
  <c r="A36" i="33"/>
  <c r="A35" i="33"/>
  <c r="I34" i="33"/>
  <c r="H34" i="33"/>
  <c r="G34" i="33"/>
  <c r="F34" i="33"/>
  <c r="E34" i="33"/>
  <c r="D34" i="33"/>
  <c r="A34" i="33"/>
  <c r="I33" i="33"/>
  <c r="I28" i="33" s="1"/>
  <c r="H33" i="33"/>
  <c r="G33" i="33"/>
  <c r="F33" i="33"/>
  <c r="E33" i="33"/>
  <c r="E28" i="33" s="1"/>
  <c r="D33" i="33"/>
  <c r="A32" i="33"/>
  <c r="A31" i="33"/>
  <c r="A30" i="33"/>
  <c r="A29" i="33"/>
  <c r="H28" i="33"/>
  <c r="G28" i="33"/>
  <c r="F28" i="33"/>
  <c r="D28" i="33"/>
  <c r="A28" i="33"/>
  <c r="I27" i="33"/>
  <c r="H27" i="33"/>
  <c r="G27" i="33"/>
  <c r="F27" i="33"/>
  <c r="F23" i="33" s="1"/>
  <c r="E27" i="33"/>
  <c r="D27" i="33"/>
  <c r="A26" i="33"/>
  <c r="A25" i="33"/>
  <c r="A24" i="33"/>
  <c r="I23" i="33"/>
  <c r="H23" i="33"/>
  <c r="G23" i="33"/>
  <c r="E23" i="33"/>
  <c r="D23" i="33"/>
  <c r="A23" i="33"/>
  <c r="I22" i="33"/>
  <c r="I17" i="33" s="1"/>
  <c r="H22" i="33"/>
  <c r="G22" i="33"/>
  <c r="F22" i="33"/>
  <c r="F17" i="33" s="1"/>
  <c r="E22" i="33"/>
  <c r="E17" i="33" s="1"/>
  <c r="D22" i="33"/>
  <c r="A21" i="33"/>
  <c r="A20" i="33"/>
  <c r="A19" i="33"/>
  <c r="A18" i="33"/>
  <c r="H17" i="33"/>
  <c r="G17" i="33"/>
  <c r="D17" i="33"/>
  <c r="A17" i="33"/>
  <c r="I16" i="33"/>
  <c r="H16" i="33"/>
  <c r="G16" i="33"/>
  <c r="G12" i="33" s="1"/>
  <c r="F16" i="33"/>
  <c r="E16" i="33"/>
  <c r="D16" i="33"/>
  <c r="A15" i="33"/>
  <c r="A14" i="33"/>
  <c r="A13" i="33"/>
  <c r="I12" i="33"/>
  <c r="H12" i="33"/>
  <c r="F12" i="33"/>
  <c r="E12" i="33"/>
  <c r="D12" i="33"/>
  <c r="A12" i="33"/>
  <c r="I11" i="33"/>
  <c r="I6" i="33" s="1"/>
  <c r="H11" i="33"/>
  <c r="H6" i="33" s="1"/>
  <c r="G11" i="33"/>
  <c r="F11" i="33"/>
  <c r="E11" i="33"/>
  <c r="E6" i="33" s="1"/>
  <c r="D11" i="33"/>
  <c r="D6" i="33" s="1"/>
  <c r="A10" i="33"/>
  <c r="A9" i="33"/>
  <c r="A8" i="33"/>
  <c r="A7" i="33"/>
  <c r="G6" i="33"/>
  <c r="F6" i="33"/>
  <c r="A6" i="33"/>
  <c r="A4" i="33"/>
  <c r="A2" i="33"/>
  <c r="A45" i="32"/>
  <c r="A44" i="32"/>
  <c r="A43" i="32"/>
  <c r="A42" i="32"/>
  <c r="A41" i="32"/>
  <c r="A40" i="32"/>
  <c r="A39" i="32"/>
  <c r="A38" i="32"/>
  <c r="I37" i="32"/>
  <c r="H37" i="32"/>
  <c r="G37" i="32"/>
  <c r="F37" i="32"/>
  <c r="E37" i="32"/>
  <c r="D37" i="32"/>
  <c r="A36" i="32"/>
  <c r="A35" i="32"/>
  <c r="I34" i="32"/>
  <c r="H34" i="32"/>
  <c r="G34" i="32"/>
  <c r="F34" i="32"/>
  <c r="E34" i="32"/>
  <c r="D34" i="32"/>
  <c r="A34" i="32"/>
  <c r="I33" i="32"/>
  <c r="I28" i="32" s="1"/>
  <c r="H33" i="32"/>
  <c r="H28" i="32" s="1"/>
  <c r="G33" i="32"/>
  <c r="F33" i="32"/>
  <c r="F28" i="32" s="1"/>
  <c r="E33" i="32"/>
  <c r="E28" i="32" s="1"/>
  <c r="D33" i="32"/>
  <c r="D28" i="32" s="1"/>
  <c r="A32" i="32"/>
  <c r="A31" i="32"/>
  <c r="A30" i="32"/>
  <c r="A29" i="32"/>
  <c r="G28" i="32"/>
  <c r="A28" i="32"/>
  <c r="I27" i="32"/>
  <c r="H27" i="32"/>
  <c r="G27" i="32"/>
  <c r="G23" i="32" s="1"/>
  <c r="F27" i="32"/>
  <c r="F23" i="32" s="1"/>
  <c r="E27" i="32"/>
  <c r="D27" i="32"/>
  <c r="A26" i="32"/>
  <c r="A25" i="32"/>
  <c r="A24" i="32"/>
  <c r="I23" i="32"/>
  <c r="H23" i="32"/>
  <c r="E23" i="32"/>
  <c r="D23" i="32"/>
  <c r="A23" i="32"/>
  <c r="I22" i="32"/>
  <c r="I17" i="32" s="1"/>
  <c r="H22" i="32"/>
  <c r="H17" i="32" s="1"/>
  <c r="G22" i="32"/>
  <c r="F22" i="32"/>
  <c r="F17" i="32" s="1"/>
  <c r="E22" i="32"/>
  <c r="E17" i="32" s="1"/>
  <c r="D22" i="32"/>
  <c r="D17" i="32" s="1"/>
  <c r="A21" i="32"/>
  <c r="A20" i="32"/>
  <c r="A19" i="32"/>
  <c r="A18" i="32"/>
  <c r="G17" i="32"/>
  <c r="A17" i="32"/>
  <c r="I16" i="32"/>
  <c r="I12" i="32" s="1"/>
  <c r="H16" i="32"/>
  <c r="G16" i="32"/>
  <c r="G12" i="32" s="1"/>
  <c r="F16" i="32"/>
  <c r="E16" i="32"/>
  <c r="E12" i="32" s="1"/>
  <c r="D16" i="32"/>
  <c r="D12" i="32" s="1"/>
  <c r="A15" i="32"/>
  <c r="A14" i="32"/>
  <c r="A13" i="32"/>
  <c r="H12" i="32"/>
  <c r="F12" i="32"/>
  <c r="A12" i="32"/>
  <c r="I11" i="32"/>
  <c r="I6" i="32" s="1"/>
  <c r="H11" i="32"/>
  <c r="H6" i="32" s="1"/>
  <c r="G11" i="32"/>
  <c r="G6" i="32" s="1"/>
  <c r="F11" i="32"/>
  <c r="E11" i="32"/>
  <c r="E6" i="32" s="1"/>
  <c r="E48" i="32" s="1"/>
  <c r="E4" i="32" s="1"/>
  <c r="E52" i="32" s="1"/>
  <c r="E56" i="32" s="1"/>
  <c r="D11" i="32"/>
  <c r="D6" i="32" s="1"/>
  <c r="A10" i="32"/>
  <c r="A9" i="32"/>
  <c r="A8" i="32"/>
  <c r="A7" i="32"/>
  <c r="F6" i="32"/>
  <c r="A6" i="32"/>
  <c r="A4" i="32"/>
  <c r="A2" i="32"/>
  <c r="L11" i="31"/>
  <c r="L6" i="31" s="1"/>
  <c r="M11" i="31"/>
  <c r="M6" i="31" s="1"/>
  <c r="M12" i="31"/>
  <c r="L16" i="31"/>
  <c r="L12" i="31" s="1"/>
  <c r="M16" i="31"/>
  <c r="L22" i="31"/>
  <c r="L17" i="31" s="1"/>
  <c r="M22" i="31"/>
  <c r="M17" i="31" s="1"/>
  <c r="L27" i="31"/>
  <c r="L23" i="31" s="1"/>
  <c r="M27" i="31"/>
  <c r="M23" i="31" s="1"/>
  <c r="L33" i="31"/>
  <c r="L28" i="31" s="1"/>
  <c r="M33" i="31"/>
  <c r="M28" i="31" s="1"/>
  <c r="L37" i="31"/>
  <c r="L34" i="31" s="1"/>
  <c r="M37" i="31"/>
  <c r="M34" i="31" s="1"/>
  <c r="A45" i="31"/>
  <c r="A44" i="31"/>
  <c r="A43" i="31"/>
  <c r="A42" i="31"/>
  <c r="A41" i="31"/>
  <c r="A40" i="31"/>
  <c r="A39" i="31"/>
  <c r="A38" i="31"/>
  <c r="K37" i="31"/>
  <c r="K34" i="31" s="1"/>
  <c r="J37" i="31"/>
  <c r="I37" i="31"/>
  <c r="H37" i="31"/>
  <c r="H34" i="31" s="1"/>
  <c r="G37" i="31"/>
  <c r="F37" i="31"/>
  <c r="F34" i="31" s="1"/>
  <c r="E37" i="31"/>
  <c r="E34" i="31" s="1"/>
  <c r="D37" i="31"/>
  <c r="D34" i="31" s="1"/>
  <c r="A36" i="31"/>
  <c r="A35" i="31"/>
  <c r="J34" i="31"/>
  <c r="I34" i="31"/>
  <c r="G34" i="31"/>
  <c r="A34" i="31"/>
  <c r="K33" i="31"/>
  <c r="K28" i="31" s="1"/>
  <c r="J33" i="31"/>
  <c r="J28" i="31" s="1"/>
  <c r="I33" i="31"/>
  <c r="I28" i="31" s="1"/>
  <c r="H33" i="31"/>
  <c r="G33" i="31"/>
  <c r="G28" i="31" s="1"/>
  <c r="F33" i="31"/>
  <c r="E33" i="31"/>
  <c r="E28" i="31" s="1"/>
  <c r="D33" i="31"/>
  <c r="D28" i="31" s="1"/>
  <c r="A32" i="31"/>
  <c r="A31" i="31"/>
  <c r="A30" i="31"/>
  <c r="A29" i="31"/>
  <c r="H28" i="31"/>
  <c r="F28" i="31"/>
  <c r="A28" i="31"/>
  <c r="K27" i="31"/>
  <c r="J27" i="31"/>
  <c r="J23" i="31" s="1"/>
  <c r="I27" i="31"/>
  <c r="H27" i="31"/>
  <c r="H23" i="31" s="1"/>
  <c r="G27" i="31"/>
  <c r="G23" i="31" s="1"/>
  <c r="F27" i="31"/>
  <c r="E27" i="31"/>
  <c r="D27" i="31"/>
  <c r="D23" i="31" s="1"/>
  <c r="A26" i="31"/>
  <c r="A25" i="31"/>
  <c r="A24" i="31"/>
  <c r="K23" i="31"/>
  <c r="I23" i="31"/>
  <c r="F23" i="31"/>
  <c r="E23" i="31"/>
  <c r="A23" i="31"/>
  <c r="K22" i="31"/>
  <c r="J22" i="31"/>
  <c r="J17" i="31" s="1"/>
  <c r="I22" i="31"/>
  <c r="I17" i="31" s="1"/>
  <c r="H22" i="31"/>
  <c r="H17" i="31" s="1"/>
  <c r="G22" i="31"/>
  <c r="G17" i="31" s="1"/>
  <c r="F22" i="31"/>
  <c r="F17" i="31" s="1"/>
  <c r="E22" i="31"/>
  <c r="E17" i="31" s="1"/>
  <c r="D22" i="31"/>
  <c r="D17" i="31" s="1"/>
  <c r="A21" i="31"/>
  <c r="A20" i="31"/>
  <c r="A19" i="31"/>
  <c r="A18" i="31"/>
  <c r="K17" i="31"/>
  <c r="A17" i="31"/>
  <c r="K16" i="31"/>
  <c r="K12" i="31" s="1"/>
  <c r="J16" i="31"/>
  <c r="J12" i="31" s="1"/>
  <c r="I16" i="31"/>
  <c r="I12" i="31" s="1"/>
  <c r="H16" i="31"/>
  <c r="G16" i="31"/>
  <c r="G12" i="31" s="1"/>
  <c r="F16" i="31"/>
  <c r="F12" i="31" s="1"/>
  <c r="E16" i="31"/>
  <c r="E12" i="31" s="1"/>
  <c r="D16" i="31"/>
  <c r="A15" i="31"/>
  <c r="A14" i="31"/>
  <c r="A13" i="31"/>
  <c r="H12" i="31"/>
  <c r="D12" i="31"/>
  <c r="A12" i="31"/>
  <c r="K11" i="31"/>
  <c r="J11" i="31"/>
  <c r="J6" i="31" s="1"/>
  <c r="I11" i="31"/>
  <c r="I6" i="31" s="1"/>
  <c r="H11" i="31"/>
  <c r="H6" i="31" s="1"/>
  <c r="G11" i="31"/>
  <c r="G6" i="31" s="1"/>
  <c r="F11" i="31"/>
  <c r="F6" i="31" s="1"/>
  <c r="E11" i="31"/>
  <c r="E6" i="31" s="1"/>
  <c r="D11" i="31"/>
  <c r="D6" i="31" s="1"/>
  <c r="A10" i="31"/>
  <c r="A9" i="31"/>
  <c r="A8" i="31"/>
  <c r="A7" i="31"/>
  <c r="K6" i="31"/>
  <c r="A6" i="31"/>
  <c r="A4" i="31"/>
  <c r="A2" i="31"/>
  <c r="F48" i="37" l="1"/>
  <c r="F4" i="37" s="1"/>
  <c r="F52" i="37" s="1"/>
  <c r="F56" i="37" s="1"/>
  <c r="G48" i="37"/>
  <c r="G4" i="37" s="1"/>
  <c r="G52" i="37" s="1"/>
  <c r="G56" i="37" s="1"/>
  <c r="G5" i="37"/>
  <c r="I5" i="37"/>
  <c r="F5" i="37"/>
  <c r="I48" i="37"/>
  <c r="I4" i="37" s="1"/>
  <c r="I52" i="37" s="1"/>
  <c r="I56" i="37" s="1"/>
  <c r="D48" i="37"/>
  <c r="D4" i="37" s="1"/>
  <c r="D52" i="37" s="1"/>
  <c r="D56" i="37" s="1"/>
  <c r="D5" i="37"/>
  <c r="E48" i="37"/>
  <c r="E4" i="37" s="1"/>
  <c r="E52" i="37" s="1"/>
  <c r="E56" i="37" s="1"/>
  <c r="E5" i="37"/>
  <c r="H48" i="37"/>
  <c r="H4" i="37" s="1"/>
  <c r="H52" i="37" s="1"/>
  <c r="H56" i="37" s="1"/>
  <c r="H5" i="37"/>
  <c r="I48" i="35"/>
  <c r="I4" i="35" s="1"/>
  <c r="I52" i="35" s="1"/>
  <c r="I56" i="35" s="1"/>
  <c r="G48" i="35"/>
  <c r="G4" i="35" s="1"/>
  <c r="G52" i="35" s="1"/>
  <c r="G56" i="35" s="1"/>
  <c r="F48" i="35"/>
  <c r="F4" i="35" s="1"/>
  <c r="F5" i="35"/>
  <c r="E5" i="35"/>
  <c r="I5" i="35"/>
  <c r="E48" i="35"/>
  <c r="E4" i="35" s="1"/>
  <c r="E52" i="35" s="1"/>
  <c r="E56" i="35" s="1"/>
  <c r="D48" i="35"/>
  <c r="D4" i="35" s="1"/>
  <c r="D52" i="35" s="1"/>
  <c r="D56" i="35" s="1"/>
  <c r="D5" i="35"/>
  <c r="H48" i="35"/>
  <c r="H4" i="35" s="1"/>
  <c r="H52" i="35" s="1"/>
  <c r="H56" i="35" s="1"/>
  <c r="H5" i="35"/>
  <c r="I48" i="34"/>
  <c r="I4" i="34" s="1"/>
  <c r="I52" i="34" s="1"/>
  <c r="I56" i="34" s="1"/>
  <c r="F48" i="34"/>
  <c r="F4" i="34" s="1"/>
  <c r="F52" i="34" s="1"/>
  <c r="F56" i="34" s="1"/>
  <c r="G48" i="34"/>
  <c r="G4" i="34" s="1"/>
  <c r="G52" i="34" s="1"/>
  <c r="G56" i="34" s="1"/>
  <c r="F5" i="34"/>
  <c r="G5" i="34"/>
  <c r="I5" i="34"/>
  <c r="E48" i="34"/>
  <c r="E4" i="34" s="1"/>
  <c r="E52" i="34" s="1"/>
  <c r="E56" i="34" s="1"/>
  <c r="E5" i="34"/>
  <c r="D48" i="34"/>
  <c r="D4" i="34" s="1"/>
  <c r="D52" i="34" s="1"/>
  <c r="D56" i="34" s="1"/>
  <c r="D5" i="34"/>
  <c r="H48" i="34"/>
  <c r="H4" i="34" s="1"/>
  <c r="H52" i="34" s="1"/>
  <c r="H56" i="34" s="1"/>
  <c r="H5" i="34"/>
  <c r="G5" i="33"/>
  <c r="E48" i="33"/>
  <c r="E4" i="33" s="1"/>
  <c r="E52" i="33" s="1"/>
  <c r="E56" i="33" s="1"/>
  <c r="F48" i="33"/>
  <c r="F4" i="33" s="1"/>
  <c r="F52" i="33" s="1"/>
  <c r="F56" i="33" s="1"/>
  <c r="G48" i="33"/>
  <c r="G4" i="33" s="1"/>
  <c r="G52" i="33" s="1"/>
  <c r="G56" i="33" s="1"/>
  <c r="F5" i="33"/>
  <c r="E5" i="33"/>
  <c r="I5" i="33"/>
  <c r="I48" i="33"/>
  <c r="I4" i="33" s="1"/>
  <c r="I52" i="33" s="1"/>
  <c r="I56" i="33" s="1"/>
  <c r="D48" i="33"/>
  <c r="D4" i="33" s="1"/>
  <c r="D52" i="33" s="1"/>
  <c r="D56" i="33" s="1"/>
  <c r="D5" i="33"/>
  <c r="H48" i="33"/>
  <c r="H4" i="33" s="1"/>
  <c r="H52" i="33" s="1"/>
  <c r="H56" i="33" s="1"/>
  <c r="H5" i="33"/>
  <c r="I48" i="32"/>
  <c r="I4" i="32" s="1"/>
  <c r="I52" i="32" s="1"/>
  <c r="I56" i="32" s="1"/>
  <c r="G48" i="32"/>
  <c r="G4" i="32" s="1"/>
  <c r="G52" i="32" s="1"/>
  <c r="G56" i="32" s="1"/>
  <c r="G5" i="32"/>
  <c r="F48" i="32"/>
  <c r="F4" i="32" s="1"/>
  <c r="F52" i="32" s="1"/>
  <c r="F56" i="32" s="1"/>
  <c r="F5" i="32"/>
  <c r="E5" i="32"/>
  <c r="I5" i="32"/>
  <c r="D48" i="32"/>
  <c r="D4" i="32" s="1"/>
  <c r="D52" i="32" s="1"/>
  <c r="D56" i="32" s="1"/>
  <c r="D5" i="32"/>
  <c r="H48" i="32"/>
  <c r="H4" i="32" s="1"/>
  <c r="H52" i="32" s="1"/>
  <c r="H56" i="32" s="1"/>
  <c r="H5" i="32"/>
  <c r="H5" i="31"/>
  <c r="M5" i="31"/>
  <c r="M48" i="31"/>
  <c r="M4" i="31" s="1"/>
  <c r="M52" i="31" s="1"/>
  <c r="M56" i="31" s="1"/>
  <c r="L5" i="31"/>
  <c r="L48" i="31"/>
  <c r="L4" i="31" s="1"/>
  <c r="L52" i="31" s="1"/>
  <c r="L56" i="31" s="1"/>
  <c r="K5" i="31"/>
  <c r="G48" i="31"/>
  <c r="G4" i="31" s="1"/>
  <c r="G52" i="31" s="1"/>
  <c r="G56" i="31" s="1"/>
  <c r="F48" i="31"/>
  <c r="F4" i="31" s="1"/>
  <c r="F52" i="31" s="1"/>
  <c r="F56" i="31" s="1"/>
  <c r="J48" i="31"/>
  <c r="J4" i="31" s="1"/>
  <c r="J52" i="31" s="1"/>
  <c r="J56" i="31" s="1"/>
  <c r="D5" i="31"/>
  <c r="K48" i="31"/>
  <c r="K4" i="31" s="1"/>
  <c r="K52" i="31" s="1"/>
  <c r="K56" i="31" s="1"/>
  <c r="D48" i="31"/>
  <c r="D4" i="31" s="1"/>
  <c r="D52" i="31" s="1"/>
  <c r="D56" i="31" s="1"/>
  <c r="G5" i="31"/>
  <c r="H48" i="31"/>
  <c r="H4" i="31" s="1"/>
  <c r="H52" i="31" s="1"/>
  <c r="H56" i="31" s="1"/>
  <c r="E48" i="31"/>
  <c r="E4" i="31" s="1"/>
  <c r="E52" i="31" s="1"/>
  <c r="E56" i="31" s="1"/>
  <c r="E5" i="31"/>
  <c r="I48" i="31"/>
  <c r="I4" i="31" s="1"/>
  <c r="I52" i="31" s="1"/>
  <c r="I56" i="31" s="1"/>
  <c r="I5" i="31"/>
  <c r="F5" i="31"/>
  <c r="J5" i="31"/>
  <c r="F52" i="35" l="1"/>
  <c r="B4" i="35"/>
  <c r="H4" i="9" s="1"/>
  <c r="C37" i="37"/>
  <c r="B34" i="37" s="1"/>
  <c r="P34" i="9" s="1"/>
  <c r="AB17" i="20" s="1"/>
  <c r="C16" i="37"/>
  <c r="C22" i="37"/>
  <c r="C33" i="37"/>
  <c r="B28" i="37" s="1"/>
  <c r="P28" i="9" s="1"/>
  <c r="V17" i="20" s="1"/>
  <c r="C27" i="37"/>
  <c r="C11" i="37"/>
  <c r="B6" i="37" s="1"/>
  <c r="C11" i="35"/>
  <c r="C27" i="35"/>
  <c r="C22" i="35"/>
  <c r="C37" i="35"/>
  <c r="B34" i="35" s="1"/>
  <c r="H34" i="9" s="1"/>
  <c r="C16" i="35"/>
  <c r="B12" i="35" s="1"/>
  <c r="H12" i="9" s="1"/>
  <c r="C33" i="35"/>
  <c r="C11" i="34"/>
  <c r="C22" i="34"/>
  <c r="C37" i="34"/>
  <c r="B34" i="34" s="1"/>
  <c r="R34" i="9" s="1"/>
  <c r="AB19" i="20" s="1"/>
  <c r="C16" i="34"/>
  <c r="C33" i="34"/>
  <c r="B28" i="34" s="1"/>
  <c r="R28" i="9" s="1"/>
  <c r="V19" i="20" s="1"/>
  <c r="C27" i="34"/>
  <c r="C27" i="33"/>
  <c r="C11" i="33"/>
  <c r="B6" i="33" s="1"/>
  <c r="C22" i="33"/>
  <c r="B17" i="33" s="1"/>
  <c r="Q17" i="9" s="1"/>
  <c r="M18" i="20" s="1"/>
  <c r="C37" i="33"/>
  <c r="B34" i="33" s="1"/>
  <c r="Q34" i="9" s="1"/>
  <c r="AB18" i="20" s="1"/>
  <c r="C16" i="33"/>
  <c r="C33" i="33"/>
  <c r="B28" i="33" s="1"/>
  <c r="Q28" i="9" s="1"/>
  <c r="V18" i="20" s="1"/>
  <c r="C11" i="32"/>
  <c r="C22" i="32"/>
  <c r="B17" i="32" s="1"/>
  <c r="O17" i="9" s="1"/>
  <c r="M16" i="20" s="1"/>
  <c r="C37" i="32"/>
  <c r="B34" i="32" s="1"/>
  <c r="O34" i="9" s="1"/>
  <c r="AB16" i="20" s="1"/>
  <c r="C16" i="32"/>
  <c r="C33" i="32"/>
  <c r="C27" i="32"/>
  <c r="C16" i="31"/>
  <c r="C27" i="31"/>
  <c r="C37" i="31"/>
  <c r="B34" i="31" s="1"/>
  <c r="S34" i="9" s="1"/>
  <c r="AB20" i="20" s="1"/>
  <c r="C11" i="31"/>
  <c r="C22" i="31"/>
  <c r="B17" i="31" s="1"/>
  <c r="S17" i="9" s="1"/>
  <c r="M20" i="20" s="1"/>
  <c r="C33" i="31"/>
  <c r="F56" i="35" l="1"/>
  <c r="B5" i="33"/>
  <c r="Q5" i="9" s="1"/>
  <c r="Q6" i="9"/>
  <c r="D18" i="20" s="1"/>
  <c r="B5" i="37"/>
  <c r="P5" i="9" s="1"/>
  <c r="P6" i="9"/>
  <c r="D17" i="20" s="1"/>
  <c r="B17" i="37"/>
  <c r="P17" i="9" s="1"/>
  <c r="M17" i="20" s="1"/>
  <c r="B12" i="37"/>
  <c r="P12" i="9" s="1"/>
  <c r="I17" i="20" s="1"/>
  <c r="B23" i="37"/>
  <c r="P23" i="9" s="1"/>
  <c r="R17" i="20" s="1"/>
  <c r="B28" i="35"/>
  <c r="H28" i="9" s="1"/>
  <c r="B23" i="35"/>
  <c r="H23" i="9" s="1"/>
  <c r="B17" i="35"/>
  <c r="H17" i="9" s="1"/>
  <c r="B6" i="35"/>
  <c r="B23" i="34"/>
  <c r="R23" i="9" s="1"/>
  <c r="R19" i="20" s="1"/>
  <c r="B12" i="34"/>
  <c r="R12" i="9" s="1"/>
  <c r="I19" i="20" s="1"/>
  <c r="B17" i="34"/>
  <c r="R17" i="9" s="1"/>
  <c r="M19" i="20" s="1"/>
  <c r="B6" i="34"/>
  <c r="B12" i="33"/>
  <c r="Q12" i="9" s="1"/>
  <c r="I18" i="20" s="1"/>
  <c r="B23" i="33"/>
  <c r="Q23" i="9" s="1"/>
  <c r="R18" i="20" s="1"/>
  <c r="B28" i="32"/>
  <c r="O28" i="9" s="1"/>
  <c r="V16" i="20" s="1"/>
  <c r="B6" i="32"/>
  <c r="B23" i="32"/>
  <c r="O23" i="9" s="1"/>
  <c r="R16" i="20" s="1"/>
  <c r="B12" i="32"/>
  <c r="O12" i="9" s="1"/>
  <c r="I16" i="20" s="1"/>
  <c r="B28" i="31"/>
  <c r="S28" i="9" s="1"/>
  <c r="V20" i="20" s="1"/>
  <c r="B6" i="31"/>
  <c r="B23" i="31"/>
  <c r="S23" i="9" s="1"/>
  <c r="R20" i="20" s="1"/>
  <c r="B12" i="31"/>
  <c r="S12" i="9" s="1"/>
  <c r="I20" i="20" s="1"/>
  <c r="B5" i="31" l="1"/>
  <c r="S5" i="9" s="1"/>
  <c r="S6" i="9"/>
  <c r="D20" i="20" s="1"/>
  <c r="B5" i="35"/>
  <c r="H5" i="9" s="1"/>
  <c r="H6" i="9"/>
  <c r="B5" i="34"/>
  <c r="R5" i="9" s="1"/>
  <c r="R6" i="9"/>
  <c r="D19" i="20" s="1"/>
  <c r="B5" i="32"/>
  <c r="O5" i="9" s="1"/>
  <c r="O6" i="9"/>
  <c r="D16" i="20" s="1"/>
  <c r="D16" i="21"/>
  <c r="O37" i="21"/>
  <c r="O34" i="21" s="1"/>
  <c r="O33" i="21"/>
  <c r="O27" i="21"/>
  <c r="O22" i="21"/>
  <c r="O16" i="21"/>
  <c r="O11" i="21"/>
  <c r="N37" i="21"/>
  <c r="N34" i="21" s="1"/>
  <c r="N33" i="21"/>
  <c r="N28" i="21" s="1"/>
  <c r="N27" i="21"/>
  <c r="N23" i="21" s="1"/>
  <c r="N22" i="21"/>
  <c r="N17" i="21" s="1"/>
  <c r="N16" i="21"/>
  <c r="N12" i="21" s="1"/>
  <c r="N11" i="21"/>
  <c r="N6" i="21" s="1"/>
  <c r="M37" i="21"/>
  <c r="M34" i="21" s="1"/>
  <c r="M33" i="21"/>
  <c r="M28" i="21" s="1"/>
  <c r="M27" i="21"/>
  <c r="M23" i="21" s="1"/>
  <c r="M22" i="21"/>
  <c r="M17" i="21" s="1"/>
  <c r="M16" i="21"/>
  <c r="M12" i="21" s="1"/>
  <c r="M11" i="21"/>
  <c r="M6" i="21" s="1"/>
  <c r="L37" i="21"/>
  <c r="L34" i="21" s="1"/>
  <c r="L33" i="21"/>
  <c r="L28" i="21" s="1"/>
  <c r="L27" i="21"/>
  <c r="L23" i="21" s="1"/>
  <c r="L22" i="21"/>
  <c r="L17" i="21" s="1"/>
  <c r="L16" i="21"/>
  <c r="L12" i="21" s="1"/>
  <c r="L11" i="21"/>
  <c r="L6" i="21" s="1"/>
  <c r="K37" i="21"/>
  <c r="K34" i="21" s="1"/>
  <c r="K33" i="21"/>
  <c r="K28" i="21" s="1"/>
  <c r="K27" i="21"/>
  <c r="K23" i="21" s="1"/>
  <c r="K22" i="21"/>
  <c r="K17" i="21" s="1"/>
  <c r="K16" i="21"/>
  <c r="K12" i="21" s="1"/>
  <c r="K11" i="21"/>
  <c r="K6" i="21" s="1"/>
  <c r="J37" i="21"/>
  <c r="J34" i="21" s="1"/>
  <c r="J33" i="21"/>
  <c r="J27" i="21"/>
  <c r="J22" i="21"/>
  <c r="J16" i="21"/>
  <c r="J11" i="21"/>
  <c r="I37" i="22"/>
  <c r="I34" i="22" s="1"/>
  <c r="I33" i="22"/>
  <c r="I27" i="22"/>
  <c r="I22" i="22"/>
  <c r="I16" i="22"/>
  <c r="I11" i="22"/>
  <c r="I37" i="23"/>
  <c r="I34" i="23" s="1"/>
  <c r="I33" i="23"/>
  <c r="I27" i="23"/>
  <c r="I22" i="23"/>
  <c r="I16" i="23"/>
  <c r="I11" i="23"/>
  <c r="I37" i="26"/>
  <c r="I34" i="26" s="1"/>
  <c r="I33" i="26"/>
  <c r="I27" i="26"/>
  <c r="I22" i="26"/>
  <c r="I16" i="26"/>
  <c r="I11" i="26"/>
  <c r="I37" i="27"/>
  <c r="I34" i="27" s="1"/>
  <c r="I33" i="27"/>
  <c r="I27" i="27"/>
  <c r="I22" i="27"/>
  <c r="I16" i="27"/>
  <c r="I11" i="27"/>
  <c r="I37" i="28"/>
  <c r="I34" i="28" s="1"/>
  <c r="I33" i="28"/>
  <c r="I27" i="28"/>
  <c r="I22" i="28"/>
  <c r="I16" i="28"/>
  <c r="I11" i="28"/>
  <c r="I37" i="21"/>
  <c r="I34" i="21" s="1"/>
  <c r="I33" i="21"/>
  <c r="I27" i="21"/>
  <c r="I22" i="21"/>
  <c r="I16" i="21"/>
  <c r="I11" i="21"/>
  <c r="H37" i="22"/>
  <c r="H34" i="22" s="1"/>
  <c r="H33" i="22"/>
  <c r="H28" i="22" s="1"/>
  <c r="H27" i="22"/>
  <c r="H23" i="22" s="1"/>
  <c r="H22" i="22"/>
  <c r="H17" i="22" s="1"/>
  <c r="H16" i="22"/>
  <c r="H12" i="22" s="1"/>
  <c r="H11" i="22"/>
  <c r="H6" i="22" s="1"/>
  <c r="H37" i="23"/>
  <c r="H34" i="23" s="1"/>
  <c r="H33" i="23"/>
  <c r="H28" i="23" s="1"/>
  <c r="H27" i="23"/>
  <c r="H23" i="23" s="1"/>
  <c r="H22" i="23"/>
  <c r="H17" i="23" s="1"/>
  <c r="H16" i="23"/>
  <c r="H12" i="23" s="1"/>
  <c r="H11" i="23"/>
  <c r="H6" i="23" s="1"/>
  <c r="H37" i="26"/>
  <c r="H34" i="26"/>
  <c r="H33" i="26"/>
  <c r="H28" i="26" s="1"/>
  <c r="H27" i="26"/>
  <c r="H23" i="26" s="1"/>
  <c r="H22" i="26"/>
  <c r="H17" i="26" s="1"/>
  <c r="H16" i="26"/>
  <c r="H12" i="26" s="1"/>
  <c r="H11" i="26"/>
  <c r="H6" i="26" s="1"/>
  <c r="H37" i="27"/>
  <c r="H34" i="27" s="1"/>
  <c r="H33" i="27"/>
  <c r="H28" i="27" s="1"/>
  <c r="H27" i="27"/>
  <c r="H23" i="27" s="1"/>
  <c r="H22" i="27"/>
  <c r="H17" i="27" s="1"/>
  <c r="H16" i="27"/>
  <c r="H12" i="27" s="1"/>
  <c r="H11" i="27"/>
  <c r="H6" i="27" s="1"/>
  <c r="H37" i="28"/>
  <c r="H34" i="28" s="1"/>
  <c r="H33" i="28"/>
  <c r="H28" i="28" s="1"/>
  <c r="H27" i="28"/>
  <c r="H23" i="28" s="1"/>
  <c r="H22" i="28"/>
  <c r="H17" i="28" s="1"/>
  <c r="H16" i="28"/>
  <c r="H12" i="28" s="1"/>
  <c r="H11" i="28"/>
  <c r="H6" i="28" s="1"/>
  <c r="H37" i="21"/>
  <c r="H34" i="21" s="1"/>
  <c r="H33" i="21"/>
  <c r="H28" i="21" s="1"/>
  <c r="H27" i="21"/>
  <c r="H23" i="21" s="1"/>
  <c r="H22" i="21"/>
  <c r="H17" i="21" s="1"/>
  <c r="H16" i="21"/>
  <c r="H12" i="21" s="1"/>
  <c r="H11" i="21"/>
  <c r="H6" i="21" s="1"/>
  <c r="G37" i="22"/>
  <c r="G34" i="22" s="1"/>
  <c r="G33" i="22"/>
  <c r="G28" i="22" s="1"/>
  <c r="G27" i="22"/>
  <c r="G23" i="22" s="1"/>
  <c r="G22" i="22"/>
  <c r="G17" i="22" s="1"/>
  <c r="G16" i="22"/>
  <c r="G12" i="22" s="1"/>
  <c r="G11" i="22"/>
  <c r="G6" i="22" s="1"/>
  <c r="G37" i="23"/>
  <c r="G34" i="23" s="1"/>
  <c r="G33" i="23"/>
  <c r="G28" i="23" s="1"/>
  <c r="G27" i="23"/>
  <c r="G23" i="23" s="1"/>
  <c r="G22" i="23"/>
  <c r="G17" i="23" s="1"/>
  <c r="G16" i="23"/>
  <c r="G12" i="23" s="1"/>
  <c r="G11" i="23"/>
  <c r="G6" i="23" s="1"/>
  <c r="G37" i="26"/>
  <c r="G34" i="26" s="1"/>
  <c r="G33" i="26"/>
  <c r="G28" i="26" s="1"/>
  <c r="G27" i="26"/>
  <c r="G23" i="26" s="1"/>
  <c r="G22" i="26"/>
  <c r="G17" i="26" s="1"/>
  <c r="G16" i="26"/>
  <c r="G12" i="26" s="1"/>
  <c r="G11" i="26"/>
  <c r="G6" i="26" s="1"/>
  <c r="G37" i="27"/>
  <c r="G34" i="27" s="1"/>
  <c r="G33" i="27"/>
  <c r="G28" i="27" s="1"/>
  <c r="G27" i="27"/>
  <c r="G23" i="27" s="1"/>
  <c r="G22" i="27"/>
  <c r="G17" i="27" s="1"/>
  <c r="G16" i="27"/>
  <c r="G12" i="27" s="1"/>
  <c r="G11" i="27"/>
  <c r="G6" i="27" s="1"/>
  <c r="G37" i="28"/>
  <c r="G34" i="28" s="1"/>
  <c r="G33" i="28"/>
  <c r="G28" i="28" s="1"/>
  <c r="G27" i="28"/>
  <c r="G23" i="28" s="1"/>
  <c r="G22" i="28"/>
  <c r="G17" i="28" s="1"/>
  <c r="G16" i="28"/>
  <c r="G12" i="28" s="1"/>
  <c r="G11" i="28"/>
  <c r="G6" i="28" s="1"/>
  <c r="G37" i="21"/>
  <c r="G34" i="21" s="1"/>
  <c r="G33" i="21"/>
  <c r="G28" i="21" s="1"/>
  <c r="G27" i="21"/>
  <c r="G23" i="21" s="1"/>
  <c r="G22" i="21"/>
  <c r="G17" i="21" s="1"/>
  <c r="G16" i="21"/>
  <c r="G12" i="21" s="1"/>
  <c r="G11" i="21"/>
  <c r="G6" i="21" s="1"/>
  <c r="N5" i="21" l="1"/>
  <c r="N48" i="21"/>
  <c r="N4" i="21" s="1"/>
  <c r="N52" i="21" s="1"/>
  <c r="N56" i="21" s="1"/>
  <c r="M48" i="21"/>
  <c r="M4" i="21" s="1"/>
  <c r="M52" i="21" s="1"/>
  <c r="M56" i="21" s="1"/>
  <c r="M5" i="21"/>
  <c r="G48" i="26"/>
  <c r="G4" i="26" s="1"/>
  <c r="G52" i="26" s="1"/>
  <c r="G56" i="26" s="1"/>
  <c r="G5" i="26"/>
  <c r="G5" i="27"/>
  <c r="G48" i="27"/>
  <c r="G4" i="27" s="1"/>
  <c r="G52" i="27" s="1"/>
  <c r="G56" i="27" s="1"/>
  <c r="G5" i="28"/>
  <c r="G48" i="28"/>
  <c r="G4" i="28" s="1"/>
  <c r="G52" i="28" s="1"/>
  <c r="G56" i="28" s="1"/>
  <c r="G5" i="22"/>
  <c r="G48" i="22"/>
  <c r="G4" i="22" s="1"/>
  <c r="G52" i="22" s="1"/>
  <c r="G56" i="22" s="1"/>
  <c r="G48" i="23"/>
  <c r="G4" i="23" s="1"/>
  <c r="G52" i="23" s="1"/>
  <c r="G56" i="23" s="1"/>
  <c r="G5" i="23"/>
  <c r="L5" i="21"/>
  <c r="L48" i="21"/>
  <c r="L4" i="21" s="1"/>
  <c r="L52" i="21" s="1"/>
  <c r="L56" i="21" s="1"/>
  <c r="G5" i="21"/>
  <c r="G48" i="21"/>
  <c r="G4" i="21" s="1"/>
  <c r="G52" i="21" s="1"/>
  <c r="G56" i="21" s="1"/>
  <c r="H5" i="26"/>
  <c r="H48" i="26"/>
  <c r="H4" i="26" s="1"/>
  <c r="H52" i="26" s="1"/>
  <c r="H56" i="26" s="1"/>
  <c r="H5" i="27"/>
  <c r="H48" i="27"/>
  <c r="H4" i="27" s="1"/>
  <c r="H52" i="27" s="1"/>
  <c r="H56" i="27" s="1"/>
  <c r="H5" i="22"/>
  <c r="H48" i="22"/>
  <c r="H4" i="22" s="1"/>
  <c r="H52" i="22" s="1"/>
  <c r="H56" i="22" s="1"/>
  <c r="H5" i="28"/>
  <c r="H48" i="28"/>
  <c r="H4" i="28" s="1"/>
  <c r="H52" i="28" s="1"/>
  <c r="H56" i="28" s="1"/>
  <c r="H5" i="23"/>
  <c r="H48" i="23"/>
  <c r="H4" i="23" s="1"/>
  <c r="H52" i="23" s="1"/>
  <c r="H56" i="23" s="1"/>
  <c r="H48" i="21"/>
  <c r="H4" i="21" s="1"/>
  <c r="H52" i="21" s="1"/>
  <c r="H56" i="21" s="1"/>
  <c r="H5" i="21"/>
  <c r="K48" i="21"/>
  <c r="K4" i="21" s="1"/>
  <c r="K52" i="21" s="1"/>
  <c r="K56" i="21" s="1"/>
  <c r="K5" i="21"/>
  <c r="A32" i="30" l="1"/>
  <c r="A33" i="30"/>
  <c r="A34" i="30"/>
  <c r="A35" i="30"/>
  <c r="A36" i="30"/>
  <c r="A37" i="30"/>
  <c r="A38" i="30"/>
  <c r="A39" i="30"/>
  <c r="A40" i="30"/>
  <c r="A41" i="30"/>
  <c r="A42" i="30"/>
  <c r="A43" i="30"/>
  <c r="A44" i="30"/>
  <c r="A45" i="30"/>
  <c r="A46" i="30"/>
  <c r="A47" i="30"/>
  <c r="A48" i="30"/>
  <c r="A49" i="30"/>
  <c r="A50" i="30"/>
  <c r="A34" i="20" l="1"/>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17" i="30"/>
  <c r="A16" i="30"/>
  <c r="A15" i="30"/>
  <c r="A14" i="30"/>
  <c r="A13" i="30"/>
  <c r="A12" i="30"/>
  <c r="A11" i="30"/>
  <c r="A10" i="30"/>
  <c r="A9" i="30"/>
  <c r="A8" i="30"/>
  <c r="A7" i="30"/>
  <c r="A6" i="30"/>
  <c r="A5" i="30"/>
  <c r="A4" i="30"/>
  <c r="A3" i="3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G15" i="30"/>
  <c r="Y15" i="30"/>
  <c r="L15" i="30"/>
  <c r="AC15" i="30"/>
  <c r="D15" i="30"/>
  <c r="C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Q12" i="30"/>
  <c r="U12" i="30"/>
  <c r="Y12" i="30"/>
  <c r="AC12" i="30"/>
  <c r="AG12" i="30"/>
  <c r="Z12" i="30"/>
  <c r="AH12" i="30"/>
  <c r="J12" i="30"/>
  <c r="S12" i="30"/>
  <c r="AI12" i="30"/>
  <c r="E12" i="30"/>
  <c r="O12" i="30"/>
  <c r="W12" i="30"/>
  <c r="AE12" i="30"/>
  <c r="AD12" i="30"/>
  <c r="N12" i="30"/>
  <c r="C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W11" i="30"/>
  <c r="AC11" i="30"/>
  <c r="AH11" i="30"/>
  <c r="N11" i="30"/>
  <c r="S11" i="30"/>
  <c r="Y11" i="30"/>
  <c r="AD11" i="30"/>
  <c r="AI11" i="30"/>
  <c r="J11" i="30"/>
  <c r="U11" i="30"/>
  <c r="AE11" i="30"/>
  <c r="K11" i="30"/>
  <c r="AG11" i="30"/>
  <c r="F11" i="30"/>
  <c r="Q11" i="30"/>
  <c r="Z11" i="30"/>
  <c r="E11" i="30"/>
  <c r="O11" i="30"/>
  <c r="C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P16" i="30"/>
  <c r="AF16" i="30"/>
  <c r="T16" i="30"/>
  <c r="AJ16" i="30"/>
  <c r="H16" i="30"/>
  <c r="X16" i="30"/>
  <c r="L16" i="30"/>
  <c r="AB16" i="30"/>
  <c r="C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M13" i="30"/>
  <c r="U13" i="30"/>
  <c r="D13" i="30"/>
  <c r="C13" i="30"/>
  <c r="E17" i="30"/>
  <c r="I17" i="30"/>
  <c r="M17" i="30"/>
  <c r="Q17" i="30"/>
  <c r="U17" i="30"/>
  <c r="Y17" i="30"/>
  <c r="AC17" i="30"/>
  <c r="AG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I14" i="30"/>
  <c r="Q14" i="30"/>
  <c r="Y14" i="30"/>
  <c r="AG14" i="30"/>
  <c r="E14" i="30"/>
  <c r="M14" i="30"/>
  <c r="U14" i="30"/>
  <c r="AC14" i="30"/>
  <c r="AJ14" i="30"/>
  <c r="AB14" i="30"/>
  <c r="AI14" i="30"/>
  <c r="L14" i="30"/>
  <c r="T14" i="30"/>
  <c r="D14" i="30"/>
  <c r="C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I47" i="9" l="1"/>
  <c r="H47" i="9"/>
  <c r="G47" i="9"/>
  <c r="F47" i="9"/>
  <c r="E47" i="9"/>
  <c r="J47"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A38" i="21"/>
  <c r="F37" i="21"/>
  <c r="F34" i="21" s="1"/>
  <c r="E37" i="21"/>
  <c r="E34" i="21" s="1"/>
  <c r="D37" i="21"/>
  <c r="D34" i="21" s="1"/>
  <c r="A34" i="21"/>
  <c r="F33" i="21"/>
  <c r="E33" i="21"/>
  <c r="D33" i="21"/>
  <c r="A28" i="21"/>
  <c r="F27" i="21"/>
  <c r="E27" i="21"/>
  <c r="D27" i="21"/>
  <c r="A23" i="21"/>
  <c r="F22" i="21"/>
  <c r="E22" i="21"/>
  <c r="D22" i="21"/>
  <c r="A17" i="21"/>
  <c r="F16" i="21"/>
  <c r="E16" i="21"/>
  <c r="A12" i="21"/>
  <c r="F11" i="21"/>
  <c r="E11" i="21"/>
  <c r="D11" i="21"/>
  <c r="A6" i="21"/>
  <c r="A4" i="21"/>
  <c r="E11" i="11"/>
  <c r="F11" i="11"/>
  <c r="E16" i="11"/>
  <c r="F16" i="11"/>
  <c r="E22" i="11"/>
  <c r="F22" i="11"/>
  <c r="E27" i="11"/>
  <c r="F27" i="11"/>
  <c r="E33" i="11"/>
  <c r="F33" i="11"/>
  <c r="E37" i="11"/>
  <c r="E34" i="11" s="1"/>
  <c r="F37" i="11"/>
  <c r="F34" i="11" s="1"/>
  <c r="A36" i="21"/>
  <c r="D33" i="11"/>
  <c r="D27" i="11"/>
  <c r="D22" i="11"/>
  <c r="D16" i="11"/>
  <c r="D11" i="11"/>
  <c r="C2" i="11"/>
  <c r="C45" i="11" s="1"/>
  <c r="A45" i="28"/>
  <c r="A44" i="28"/>
  <c r="A43" i="28"/>
  <c r="A42" i="28"/>
  <c r="A41" i="26"/>
  <c r="A40" i="26"/>
  <c r="A39" i="28"/>
  <c r="A35" i="22" l="1"/>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B39" i="9" l="1"/>
  <c r="B29" i="9"/>
  <c r="B18" i="9"/>
  <c r="B41" i="9"/>
  <c r="B44" i="9"/>
  <c r="B13" i="9"/>
  <c r="B7" i="9"/>
  <c r="B35" i="9"/>
  <c r="B40" i="9"/>
  <c r="B8" i="9"/>
  <c r="B10" i="9"/>
  <c r="B26" i="9"/>
  <c r="B45" i="9"/>
  <c r="B25" i="9"/>
  <c r="B15" i="9"/>
  <c r="B31" i="9"/>
  <c r="B21" i="9"/>
  <c r="B32" i="9"/>
  <c r="B42" i="9"/>
  <c r="B24" i="9"/>
  <c r="B36" i="9"/>
  <c r="B14" i="9"/>
  <c r="B9" i="9"/>
  <c r="B20" i="9"/>
  <c r="B19" i="9"/>
  <c r="B30" i="9"/>
  <c r="B43" i="9"/>
  <c r="B4" i="9"/>
  <c r="AL10" i="20"/>
  <c r="AJ7" i="30" s="1"/>
  <c r="AF10" i="20"/>
  <c r="AD7" i="30" s="1"/>
  <c r="AF9" i="20"/>
  <c r="AD6" i="30" s="1"/>
  <c r="AF8" i="20"/>
  <c r="AD5" i="30" s="1"/>
  <c r="AD10" i="30"/>
  <c r="AD9" i="30"/>
  <c r="AF7" i="20"/>
  <c r="AD4" i="30" s="1"/>
  <c r="AF6" i="20"/>
  <c r="AD3" i="30" s="1"/>
  <c r="U10" i="20"/>
  <c r="U7" i="30" s="1"/>
  <c r="X10" i="20"/>
  <c r="X7" i="30" s="1"/>
  <c r="H10" i="20"/>
  <c r="H7" i="30" s="1"/>
  <c r="K10" i="20"/>
  <c r="K7" i="30" s="1"/>
  <c r="F10" i="20"/>
  <c r="F7" i="30" s="1"/>
  <c r="AH10" i="20"/>
  <c r="AF7" i="30" s="1"/>
  <c r="I59" i="9"/>
  <c r="I65" i="9" s="1"/>
  <c r="T10" i="20"/>
  <c r="T7" i="30" s="1"/>
  <c r="G10" i="20"/>
  <c r="G7" i="30" s="1"/>
  <c r="Y10" i="20"/>
  <c r="Y7" i="30" s="1"/>
  <c r="P10" i="20"/>
  <c r="P7" i="30" s="1"/>
  <c r="AK10" i="20"/>
  <c r="AI7" i="30" s="1"/>
  <c r="AJ10" i="20"/>
  <c r="AH7" i="30" s="1"/>
  <c r="L10" i="20"/>
  <c r="L7" i="30" s="1"/>
  <c r="O10" i="20"/>
  <c r="O7" i="30" s="1"/>
  <c r="AI10" i="20"/>
  <c r="AG7" i="30" s="1"/>
  <c r="Q10" i="20"/>
  <c r="Q7" i="30" s="1"/>
  <c r="Z10" i="20"/>
  <c r="Z7" i="30" s="1"/>
  <c r="AL9" i="20"/>
  <c r="AJ6" i="30" s="1"/>
  <c r="AJ9" i="20"/>
  <c r="AH6" i="30" s="1"/>
  <c r="G9" i="20"/>
  <c r="G6" i="30" s="1"/>
  <c r="H9" i="20"/>
  <c r="H6" i="30" s="1"/>
  <c r="X9" i="20"/>
  <c r="X6" i="30" s="1"/>
  <c r="Y9" i="20"/>
  <c r="Y6" i="30" s="1"/>
  <c r="K9" i="20"/>
  <c r="K6" i="30" s="1"/>
  <c r="L9" i="20"/>
  <c r="L6" i="30" s="1"/>
  <c r="H59" i="9"/>
  <c r="H66" i="9" s="1"/>
  <c r="Z9" i="20"/>
  <c r="Z6" i="30" s="1"/>
  <c r="AI9" i="20"/>
  <c r="AG6" i="30" s="1"/>
  <c r="F9" i="20"/>
  <c r="F6" i="30" s="1"/>
  <c r="Q9" i="20"/>
  <c r="Q6" i="30" s="1"/>
  <c r="O9" i="20"/>
  <c r="O6" i="30" s="1"/>
  <c r="U9" i="20"/>
  <c r="U6" i="30" s="1"/>
  <c r="P9" i="20"/>
  <c r="P6" i="30" s="1"/>
  <c r="AH9" i="20"/>
  <c r="AF6" i="30" s="1"/>
  <c r="AK9" i="20"/>
  <c r="AI6" i="30" s="1"/>
  <c r="T9" i="20"/>
  <c r="T6" i="30" s="1"/>
  <c r="K8" i="20"/>
  <c r="K5" i="30" s="1"/>
  <c r="T8" i="20"/>
  <c r="T5" i="30" s="1"/>
  <c r="G59" i="9"/>
  <c r="G64" i="9" s="1"/>
  <c r="AI8" i="20"/>
  <c r="AG5" i="30" s="1"/>
  <c r="F8" i="20"/>
  <c r="F5" i="30" s="1"/>
  <c r="Q8" i="20"/>
  <c r="Q5" i="30" s="1"/>
  <c r="O8" i="20"/>
  <c r="O5" i="30" s="1"/>
  <c r="H8" i="20"/>
  <c r="H5" i="30" s="1"/>
  <c r="X8" i="20"/>
  <c r="X5" i="30" s="1"/>
  <c r="Z8" i="20"/>
  <c r="Z5" i="30" s="1"/>
  <c r="Y8" i="20"/>
  <c r="Y5" i="30" s="1"/>
  <c r="AK8" i="20"/>
  <c r="AI5" i="30" s="1"/>
  <c r="L8" i="20"/>
  <c r="L5" i="30" s="1"/>
  <c r="AL8" i="20"/>
  <c r="AJ5" i="30" s="1"/>
  <c r="U8" i="20"/>
  <c r="U5" i="30" s="1"/>
  <c r="AJ8" i="20"/>
  <c r="AH5" i="30" s="1"/>
  <c r="G8" i="20"/>
  <c r="G5" i="30" s="1"/>
  <c r="P8" i="20"/>
  <c r="P5" i="30" s="1"/>
  <c r="AH8" i="20"/>
  <c r="AF5" i="30" s="1"/>
  <c r="AJ9" i="30"/>
  <c r="AH9" i="30"/>
  <c r="AF9" i="30"/>
  <c r="AI9" i="30"/>
  <c r="AG9" i="30"/>
  <c r="Y9" i="30"/>
  <c r="T9" i="30"/>
  <c r="U9" i="30"/>
  <c r="P9" i="30"/>
  <c r="O9" i="30"/>
  <c r="L9" i="30"/>
  <c r="Z9" i="30"/>
  <c r="K9" i="30"/>
  <c r="Q9" i="30"/>
  <c r="X9" i="30"/>
  <c r="H9" i="30"/>
  <c r="F9" i="30"/>
  <c r="G9" i="30"/>
  <c r="AK7" i="20"/>
  <c r="AI4" i="30" s="1"/>
  <c r="P7" i="20"/>
  <c r="P4" i="30" s="1"/>
  <c r="AL7" i="20"/>
  <c r="AJ4" i="30" s="1"/>
  <c r="H7" i="20"/>
  <c r="H4" i="30" s="1"/>
  <c r="X7" i="20"/>
  <c r="X4" i="30" s="1"/>
  <c r="L7" i="20"/>
  <c r="L4" i="30" s="1"/>
  <c r="G7" i="20"/>
  <c r="G4" i="30" s="1"/>
  <c r="F59" i="9"/>
  <c r="F63" i="9" s="1"/>
  <c r="Q7" i="20"/>
  <c r="Q4" i="30" s="1"/>
  <c r="AH7" i="20"/>
  <c r="AF4" i="30" s="1"/>
  <c r="U7" i="20"/>
  <c r="U4" i="30" s="1"/>
  <c r="F7" i="20"/>
  <c r="F4" i="30" s="1"/>
  <c r="O7" i="20"/>
  <c r="O4" i="30" s="1"/>
  <c r="T7" i="20"/>
  <c r="T4" i="30" s="1"/>
  <c r="AI7" i="20"/>
  <c r="AG4" i="30" s="1"/>
  <c r="K7" i="20"/>
  <c r="K4" i="30" s="1"/>
  <c r="Z7" i="20"/>
  <c r="Z4" i="30" s="1"/>
  <c r="Y7" i="20"/>
  <c r="Y4" i="30" s="1"/>
  <c r="AJ7" i="20"/>
  <c r="AH4" i="30" s="1"/>
  <c r="Z6" i="20"/>
  <c r="Z3" i="30" s="1"/>
  <c r="F6" i="20"/>
  <c r="F3" i="30" s="1"/>
  <c r="U6" i="20"/>
  <c r="U3" i="30" s="1"/>
  <c r="AJ6" i="20"/>
  <c r="AH3" i="30" s="1"/>
  <c r="AK6" i="20"/>
  <c r="AI3" i="30" s="1"/>
  <c r="P6" i="20"/>
  <c r="P3" i="30" s="1"/>
  <c r="AH6" i="20"/>
  <c r="AF3" i="30" s="1"/>
  <c r="AL6" i="20"/>
  <c r="AJ3" i="30" s="1"/>
  <c r="Y6" i="20"/>
  <c r="Y3" i="30" s="1"/>
  <c r="G6" i="20"/>
  <c r="G3" i="30" s="1"/>
  <c r="T6" i="20"/>
  <c r="T3" i="30" s="1"/>
  <c r="E59" i="9"/>
  <c r="E66" i="9" s="1"/>
  <c r="AI6" i="20"/>
  <c r="AG3" i="30" s="1"/>
  <c r="AC4" i="30"/>
  <c r="K6" i="20"/>
  <c r="K3" i="30" s="1"/>
  <c r="H6" i="20"/>
  <c r="H3" i="30" s="1"/>
  <c r="X6" i="20"/>
  <c r="X3" i="30" s="1"/>
  <c r="Q6" i="20"/>
  <c r="Q3" i="30" s="1"/>
  <c r="O6" i="20"/>
  <c r="O3" i="30" s="1"/>
  <c r="L6" i="20"/>
  <c r="L3" i="30" s="1"/>
  <c r="C37" i="28"/>
  <c r="C27" i="28"/>
  <c r="S10" i="20"/>
  <c r="S7" i="30" s="1"/>
  <c r="C22" i="28"/>
  <c r="N10" i="20"/>
  <c r="N7" i="30" s="1"/>
  <c r="J10" i="20"/>
  <c r="J7" i="30" s="1"/>
  <c r="C16" i="28"/>
  <c r="C11" i="28"/>
  <c r="E10" i="20"/>
  <c r="E7" i="30" s="1"/>
  <c r="W10" i="20"/>
  <c r="W7" i="30" s="1"/>
  <c r="C33" i="28"/>
  <c r="C22" i="27"/>
  <c r="N9" i="20"/>
  <c r="N6" i="30" s="1"/>
  <c r="C27" i="27"/>
  <c r="S9" i="20"/>
  <c r="S6" i="30" s="1"/>
  <c r="E9" i="20"/>
  <c r="E6" i="30" s="1"/>
  <c r="C11" i="27"/>
  <c r="C16" i="27"/>
  <c r="J9" i="20"/>
  <c r="J6" i="30" s="1"/>
  <c r="C37" i="27"/>
  <c r="W9" i="20"/>
  <c r="W6" i="30" s="1"/>
  <c r="C33" i="27"/>
  <c r="C37" i="26"/>
  <c r="C27" i="26"/>
  <c r="S8" i="20"/>
  <c r="S5" i="30" s="1"/>
  <c r="C22" i="26"/>
  <c r="N8" i="20"/>
  <c r="N5" i="30" s="1"/>
  <c r="W8" i="20"/>
  <c r="W5" i="30" s="1"/>
  <c r="C33" i="26"/>
  <c r="C16" i="26"/>
  <c r="J8" i="20"/>
  <c r="J5" i="30" s="1"/>
  <c r="C11" i="26"/>
  <c r="E8" i="20"/>
  <c r="E5" i="30" s="1"/>
  <c r="S9" i="30"/>
  <c r="N9" i="30"/>
  <c r="E9" i="30"/>
  <c r="W9" i="30"/>
  <c r="J9" i="30"/>
  <c r="J7" i="20"/>
  <c r="J4" i="30" s="1"/>
  <c r="C16" i="23"/>
  <c r="C11" i="23"/>
  <c r="E7" i="20"/>
  <c r="E4" i="30" s="1"/>
  <c r="C37" i="23"/>
  <c r="W7" i="20"/>
  <c r="W4" i="30" s="1"/>
  <c r="C33" i="23"/>
  <c r="C27" i="23"/>
  <c r="S7" i="20"/>
  <c r="S4" i="30" s="1"/>
  <c r="C22" i="23"/>
  <c r="N7" i="20"/>
  <c r="N4" i="30" s="1"/>
  <c r="C37" i="22"/>
  <c r="AB4" i="30"/>
  <c r="C27" i="22"/>
  <c r="S6" i="20"/>
  <c r="S3" i="30" s="1"/>
  <c r="C16" i="22"/>
  <c r="J6" i="20"/>
  <c r="J3" i="30" s="1"/>
  <c r="W6" i="20"/>
  <c r="W3" i="30" s="1"/>
  <c r="C33" i="22"/>
  <c r="E6" i="20"/>
  <c r="E3" i="30" s="1"/>
  <c r="C11" i="22"/>
  <c r="C22" i="22"/>
  <c r="N6" i="20"/>
  <c r="N3" i="30" s="1"/>
  <c r="C16" i="21"/>
  <c r="C27" i="21"/>
  <c r="C37" i="21"/>
  <c r="B34" i="21" s="1"/>
  <c r="F34" i="9" s="1"/>
  <c r="C11" i="21"/>
  <c r="C33" i="21"/>
  <c r="C22" i="21"/>
  <c r="B45" i="11"/>
  <c r="B44" i="11"/>
  <c r="B43" i="11"/>
  <c r="B42" i="11"/>
  <c r="B41" i="11"/>
  <c r="B40" i="11"/>
  <c r="B39" i="11"/>
  <c r="B36" i="11"/>
  <c r="B35" i="11"/>
  <c r="B32" i="11"/>
  <c r="B31" i="11"/>
  <c r="B30" i="11"/>
  <c r="B29" i="11"/>
  <c r="B26" i="11"/>
  <c r="B25" i="11"/>
  <c r="B24" i="11"/>
  <c r="B21" i="11"/>
  <c r="B20" i="11"/>
  <c r="B19" i="11"/>
  <c r="B18" i="11"/>
  <c r="B15" i="11"/>
  <c r="B14" i="11"/>
  <c r="B13" i="11"/>
  <c r="B10" i="11"/>
  <c r="B9" i="11"/>
  <c r="B8" i="11"/>
  <c r="B7" i="11"/>
  <c r="AB10" i="20" l="1"/>
  <c r="AA7" i="30" s="1"/>
  <c r="B34" i="28"/>
  <c r="N34" i="9" s="1"/>
  <c r="AB15" i="20" s="1"/>
  <c r="AA12" i="30" s="1"/>
  <c r="AB9" i="20"/>
  <c r="AA6" i="30" s="1"/>
  <c r="B34" i="27"/>
  <c r="M34" i="9" s="1"/>
  <c r="AB14" i="20" s="1"/>
  <c r="AA11" i="30" s="1"/>
  <c r="AB8" i="20"/>
  <c r="AA5" i="30" s="1"/>
  <c r="B34" i="26"/>
  <c r="L34" i="9" s="1"/>
  <c r="AB13" i="20" s="1"/>
  <c r="AB7" i="20"/>
  <c r="AA4" i="30" s="1"/>
  <c r="B34" i="23"/>
  <c r="E34" i="9" s="1"/>
  <c r="AB6" i="20" s="1"/>
  <c r="AA3" i="30" s="1"/>
  <c r="B34" i="22"/>
  <c r="K34" i="9" s="1"/>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AG10" i="20"/>
  <c r="AE7" i="30" s="1"/>
  <c r="H70" i="9"/>
  <c r="AG9" i="20"/>
  <c r="AE6" i="30" s="1"/>
  <c r="G70" i="9"/>
  <c r="AG8" i="20"/>
  <c r="AE5" i="30" s="1"/>
  <c r="AE10" i="30"/>
  <c r="AB9" i="30"/>
  <c r="AB10" i="30"/>
  <c r="AB8" i="30"/>
  <c r="AC10" i="30"/>
  <c r="AC8" i="30"/>
  <c r="AC9" i="30"/>
  <c r="AE9" i="30"/>
  <c r="F70" i="9"/>
  <c r="F71" i="9" s="1"/>
  <c r="AG7" i="20"/>
  <c r="AE4" i="30" s="1"/>
  <c r="E70" i="9"/>
  <c r="AG6" i="20"/>
  <c r="AE3" i="30" s="1"/>
  <c r="AF11" i="20"/>
  <c r="AD8" i="30" s="1"/>
  <c r="I63" i="9"/>
  <c r="I66" i="9"/>
  <c r="H64" i="9"/>
  <c r="B12" i="28"/>
  <c r="E63" i="9"/>
  <c r="E65" i="9"/>
  <c r="B6" i="26"/>
  <c r="E64" i="9"/>
  <c r="B28" i="21"/>
  <c r="F28" i="9" s="1"/>
  <c r="B28" i="23"/>
  <c r="B17" i="21"/>
  <c r="F17" i="9" s="1"/>
  <c r="B12" i="22"/>
  <c r="B28" i="27"/>
  <c r="B17" i="22"/>
  <c r="F64" i="9"/>
  <c r="F65" i="9"/>
  <c r="B17" i="27"/>
  <c r="B23" i="23"/>
  <c r="H63" i="9"/>
  <c r="H65" i="9"/>
  <c r="I64" i="9"/>
  <c r="B28" i="28"/>
  <c r="B23" i="28"/>
  <c r="B17" i="28"/>
  <c r="B6" i="28"/>
  <c r="B23" i="27"/>
  <c r="B12" i="27"/>
  <c r="B6" i="27"/>
  <c r="G63" i="9"/>
  <c r="G65" i="9"/>
  <c r="B28" i="26"/>
  <c r="B23" i="26"/>
  <c r="B17" i="26"/>
  <c r="B12" i="26"/>
  <c r="G66" i="9"/>
  <c r="F66" i="9"/>
  <c r="B17" i="23"/>
  <c r="B12" i="23"/>
  <c r="B6" i="23"/>
  <c r="B28" i="22"/>
  <c r="B23" i="22"/>
  <c r="B6" i="22"/>
  <c r="F11" i="20"/>
  <c r="F8" i="30" s="1"/>
  <c r="Y11" i="20"/>
  <c r="Y8" i="30" s="1"/>
  <c r="G11" i="20"/>
  <c r="G8" i="30" s="1"/>
  <c r="W11" i="20"/>
  <c r="W8" i="30" s="1"/>
  <c r="T11" i="20"/>
  <c r="T8" i="30" s="1"/>
  <c r="Q11" i="20"/>
  <c r="Q8" i="30" s="1"/>
  <c r="E11" i="20"/>
  <c r="E8" i="30" s="1"/>
  <c r="AJ11" i="20"/>
  <c r="AH8" i="30" s="1"/>
  <c r="AK11" i="20"/>
  <c r="AI8" i="30" s="1"/>
  <c r="Z11" i="20"/>
  <c r="Z8" i="30" s="1"/>
  <c r="N11" i="20"/>
  <c r="N8" i="30" s="1"/>
  <c r="K11" i="20"/>
  <c r="K8" i="30" s="1"/>
  <c r="H11" i="20"/>
  <c r="H8" i="30" s="1"/>
  <c r="X11" i="20"/>
  <c r="X8" i="30" s="1"/>
  <c r="J59" i="9"/>
  <c r="P11" i="20"/>
  <c r="P8" i="30" s="1"/>
  <c r="J11" i="20"/>
  <c r="J8" i="30" s="1"/>
  <c r="AI11" i="20"/>
  <c r="AG8" i="30" s="1"/>
  <c r="O11" i="20"/>
  <c r="O8" i="30" s="1"/>
  <c r="L11" i="20"/>
  <c r="L8" i="30" s="1"/>
  <c r="AL11" i="20"/>
  <c r="AJ8" i="30" s="1"/>
  <c r="U11" i="20"/>
  <c r="U8" i="30" s="1"/>
  <c r="S11" i="20"/>
  <c r="S8" i="30" s="1"/>
  <c r="AH11" i="20"/>
  <c r="AF8" i="30" s="1"/>
  <c r="B23" i="21"/>
  <c r="F23" i="9" s="1"/>
  <c r="B12" i="21"/>
  <c r="F12" i="9" s="1"/>
  <c r="B6" i="21"/>
  <c r="D37" i="11"/>
  <c r="D34" i="11" s="1"/>
  <c r="AB12" i="20" l="1"/>
  <c r="AA9" i="30" s="1"/>
  <c r="B34" i="9"/>
  <c r="B5" i="28"/>
  <c r="N5" i="9" s="1"/>
  <c r="N6" i="9"/>
  <c r="D15" i="20" s="1"/>
  <c r="D12" i="30" s="1"/>
  <c r="M10" i="20"/>
  <c r="M7" i="30" s="1"/>
  <c r="N17" i="9"/>
  <c r="M15" i="20" s="1"/>
  <c r="M12" i="30" s="1"/>
  <c r="R10" i="20"/>
  <c r="R7" i="30" s="1"/>
  <c r="N23" i="9"/>
  <c r="R15" i="20" s="1"/>
  <c r="R12" i="30" s="1"/>
  <c r="I10" i="20"/>
  <c r="I7" i="30" s="1"/>
  <c r="N12" i="9"/>
  <c r="I15" i="20" s="1"/>
  <c r="I12" i="30" s="1"/>
  <c r="V10" i="20"/>
  <c r="V7" i="30" s="1"/>
  <c r="N28" i="9"/>
  <c r="V15" i="20" s="1"/>
  <c r="V12" i="30" s="1"/>
  <c r="M9" i="20"/>
  <c r="M6" i="30" s="1"/>
  <c r="M17" i="9"/>
  <c r="M14" i="20" s="1"/>
  <c r="M11" i="30" s="1"/>
  <c r="B5" i="27"/>
  <c r="M5" i="9" s="1"/>
  <c r="M6" i="9"/>
  <c r="D14" i="20" s="1"/>
  <c r="D11" i="30" s="1"/>
  <c r="V9" i="20"/>
  <c r="V6" i="30" s="1"/>
  <c r="M28" i="9"/>
  <c r="V14" i="20" s="1"/>
  <c r="V11" i="30" s="1"/>
  <c r="I9" i="20"/>
  <c r="I6" i="30" s="1"/>
  <c r="M12" i="9"/>
  <c r="I14" i="20" s="1"/>
  <c r="I11" i="30" s="1"/>
  <c r="R9" i="20"/>
  <c r="R6" i="30" s="1"/>
  <c r="M23" i="9"/>
  <c r="R14" i="20" s="1"/>
  <c r="R11" i="30" s="1"/>
  <c r="B5" i="21"/>
  <c r="F5" i="9" s="1"/>
  <c r="F6" i="9"/>
  <c r="D7" i="20" s="1"/>
  <c r="D4" i="30" s="1"/>
  <c r="R8" i="20"/>
  <c r="R5" i="30" s="1"/>
  <c r="L23" i="9"/>
  <c r="R13" i="20" s="1"/>
  <c r="R10" i="30" s="1"/>
  <c r="V8" i="20"/>
  <c r="V5" i="30" s="1"/>
  <c r="L28" i="9"/>
  <c r="V13" i="20" s="1"/>
  <c r="V10" i="30" s="1"/>
  <c r="D8" i="20"/>
  <c r="D5" i="30" s="1"/>
  <c r="B5" i="26"/>
  <c r="L5" i="9" s="1"/>
  <c r="L6" i="9"/>
  <c r="D13" i="20" s="1"/>
  <c r="D10" i="30" s="1"/>
  <c r="M8" i="20"/>
  <c r="M5" i="30" s="1"/>
  <c r="L17" i="9"/>
  <c r="M13" i="20" s="1"/>
  <c r="I8" i="20"/>
  <c r="I5" i="30" s="1"/>
  <c r="L12" i="9"/>
  <c r="I13" i="20" s="1"/>
  <c r="I10" i="30" s="1"/>
  <c r="M7" i="20"/>
  <c r="M4" i="30" s="1"/>
  <c r="E17" i="9"/>
  <c r="B5" i="23"/>
  <c r="E5" i="9" s="1"/>
  <c r="E6" i="9"/>
  <c r="I7" i="20"/>
  <c r="I4" i="30" s="1"/>
  <c r="E12" i="9"/>
  <c r="R7" i="20"/>
  <c r="R4" i="30" s="1"/>
  <c r="E23" i="9"/>
  <c r="R6" i="20" s="1"/>
  <c r="R3" i="30" s="1"/>
  <c r="V7" i="20"/>
  <c r="V4" i="30" s="1"/>
  <c r="E28" i="9"/>
  <c r="I6" i="20"/>
  <c r="I3" i="30" s="1"/>
  <c r="K12" i="9"/>
  <c r="K23" i="9"/>
  <c r="V6" i="20"/>
  <c r="V3" i="30" s="1"/>
  <c r="K28" i="9"/>
  <c r="B5" i="22"/>
  <c r="K5" i="9" s="1"/>
  <c r="K6" i="9"/>
  <c r="M6" i="20"/>
  <c r="M3" i="30" s="1"/>
  <c r="K17" i="9"/>
  <c r="AM7" i="20"/>
  <c r="AK4" i="30" s="1"/>
  <c r="M10" i="30"/>
  <c r="J70" i="9"/>
  <c r="AG11" i="20"/>
  <c r="AE8" i="30" s="1"/>
  <c r="D10" i="20"/>
  <c r="D7" i="30" s="1"/>
  <c r="D9" i="20"/>
  <c r="D6" i="30" s="1"/>
  <c r="D6" i="20"/>
  <c r="D3" i="30" s="1"/>
  <c r="J63" i="9"/>
  <c r="J66" i="9"/>
  <c r="J65" i="9"/>
  <c r="J64" i="9"/>
  <c r="B5" i="9" l="1"/>
  <c r="D12" i="20"/>
  <c r="D9" i="30" s="1"/>
  <c r="B6" i="9"/>
  <c r="B23" i="9"/>
  <c r="R12" i="20"/>
  <c r="R9" i="30" s="1"/>
  <c r="M12" i="20"/>
  <c r="M9" i="30" s="1"/>
  <c r="B17" i="9"/>
  <c r="V12" i="20"/>
  <c r="V9" i="30" s="1"/>
  <c r="B28" i="9"/>
  <c r="I12" i="20"/>
  <c r="I9" i="30" s="1"/>
  <c r="B12" i="9"/>
  <c r="A2" i="9" l="1"/>
  <c r="AG47" i="9"/>
  <c r="AF47" i="9"/>
  <c r="AE47" i="9"/>
  <c r="AA47" i="9"/>
  <c r="Z47" i="9"/>
  <c r="Y47" i="9"/>
  <c r="X47" i="9"/>
  <c r="W47" i="9"/>
  <c r="V47" i="9"/>
  <c r="U47" i="9"/>
  <c r="T47" i="9"/>
  <c r="A2" i="26" l="1"/>
  <c r="A2" i="23"/>
  <c r="A2" i="21"/>
  <c r="A2" i="28"/>
  <c r="A2" i="22"/>
  <c r="A2" i="27"/>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I23" i="26" l="1"/>
  <c r="I23" i="22"/>
  <c r="I23" i="28"/>
  <c r="I23" i="23"/>
  <c r="J23" i="21"/>
  <c r="I23" i="21"/>
  <c r="O23" i="21"/>
  <c r="I23" i="27"/>
  <c r="I6" i="27"/>
  <c r="I6" i="28"/>
  <c r="I6" i="21"/>
  <c r="I6" i="23"/>
  <c r="I6" i="26"/>
  <c r="I6" i="22"/>
  <c r="O6" i="21"/>
  <c r="J6" i="21"/>
  <c r="I12" i="28"/>
  <c r="J12" i="21"/>
  <c r="I12" i="23"/>
  <c r="I12" i="21"/>
  <c r="I12" i="27"/>
  <c r="O12" i="21"/>
  <c r="I12" i="22"/>
  <c r="I12" i="26"/>
  <c r="I17" i="21"/>
  <c r="J17" i="21"/>
  <c r="O17" i="21"/>
  <c r="I17" i="26"/>
  <c r="I17" i="28"/>
  <c r="I17" i="27"/>
  <c r="I17" i="23"/>
  <c r="I17" i="22"/>
  <c r="D17" i="21"/>
  <c r="J28" i="21"/>
  <c r="I28" i="26"/>
  <c r="I28" i="22"/>
  <c r="I28" i="21"/>
  <c r="O28" i="21"/>
  <c r="I28" i="23"/>
  <c r="I28" i="28"/>
  <c r="I28" i="27"/>
  <c r="D12" i="26"/>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I5" i="21" l="1"/>
  <c r="I48" i="21"/>
  <c r="I4" i="21" s="1"/>
  <c r="I52" i="21" s="1"/>
  <c r="I56" i="21" s="1"/>
  <c r="I48" i="28"/>
  <c r="I4" i="28" s="1"/>
  <c r="I52" i="28" s="1"/>
  <c r="I56" i="28" s="1"/>
  <c r="I5" i="28"/>
  <c r="I48" i="27"/>
  <c r="I4" i="27" s="1"/>
  <c r="I52" i="27" s="1"/>
  <c r="I56" i="27" s="1"/>
  <c r="I5" i="27"/>
  <c r="I5" i="23"/>
  <c r="I48" i="23"/>
  <c r="I4" i="23" s="1"/>
  <c r="I52" i="23" s="1"/>
  <c r="I56" i="23" s="1"/>
  <c r="J5" i="21"/>
  <c r="J48" i="21"/>
  <c r="J4" i="21" s="1"/>
  <c r="J52" i="21" s="1"/>
  <c r="J56" i="21" s="1"/>
  <c r="I5" i="22"/>
  <c r="I48" i="22"/>
  <c r="I4" i="22" s="1"/>
  <c r="I52" i="22" s="1"/>
  <c r="I56" i="22" s="1"/>
  <c r="O5" i="21"/>
  <c r="O48" i="21"/>
  <c r="O4" i="21" s="1"/>
  <c r="O52" i="21" s="1"/>
  <c r="O56" i="21" s="1"/>
  <c r="I48" i="26"/>
  <c r="I4" i="26" s="1"/>
  <c r="I52" i="26" s="1"/>
  <c r="I56" i="26" s="1"/>
  <c r="I5" i="26"/>
  <c r="D5" i="26"/>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4" i="28"/>
  <c r="E52" i="28" s="1"/>
  <c r="E56" i="28" s="1"/>
  <c r="D4" i="26"/>
  <c r="D52" i="26" s="1"/>
  <c r="E4" i="22"/>
  <c r="E52" i="22" s="1"/>
  <c r="E56" i="22" s="1"/>
  <c r="F4" i="26"/>
  <c r="F52" i="26" s="1"/>
  <c r="F56" i="26" s="1"/>
  <c r="F4" i="27"/>
  <c r="F52" i="27" s="1"/>
  <c r="F56" i="27" s="1"/>
  <c r="E4" i="11"/>
  <c r="E52" i="11" s="1"/>
  <c r="E56" i="11" s="1"/>
  <c r="E4" i="26"/>
  <c r="E52" i="26" s="1"/>
  <c r="E56" i="26" s="1"/>
  <c r="F4" i="11"/>
  <c r="F52" i="11" s="1"/>
  <c r="F56" i="11" s="1"/>
  <c r="E4" i="23"/>
  <c r="E52" i="23" s="1"/>
  <c r="E56" i="23" s="1"/>
  <c r="F4" i="22"/>
  <c r="F52" i="22" s="1"/>
  <c r="F56" i="22" s="1"/>
  <c r="F4" i="23"/>
  <c r="F52" i="23" s="1"/>
  <c r="F56" i="23" s="1"/>
  <c r="F4" i="21"/>
  <c r="F52" i="21" s="1"/>
  <c r="F56" i="21" s="1"/>
  <c r="E4" i="21"/>
  <c r="E52" i="21" s="1"/>
  <c r="E56" i="21" s="1"/>
  <c r="D4" i="21"/>
  <c r="D52" i="21" s="1"/>
  <c r="D56" i="21" s="1"/>
  <c r="D4" i="28"/>
  <c r="D52" i="22"/>
  <c r="F52" i="28"/>
  <c r="D52" i="23"/>
  <c r="D52" i="27"/>
  <c r="D5" i="11"/>
  <c r="D48" i="11"/>
  <c r="D4" i="11" s="1"/>
  <c r="AF5" i="20"/>
  <c r="AD2" i="30" s="1"/>
  <c r="C10" i="20" l="1"/>
  <c r="C7" i="30" s="1"/>
  <c r="G52" i="9"/>
  <c r="G56" i="9" s="1"/>
  <c r="D56" i="26"/>
  <c r="F52" i="9"/>
  <c r="F56" i="9" s="1"/>
  <c r="C6" i="20"/>
  <c r="C3" i="30" s="1"/>
  <c r="D52" i="28"/>
  <c r="D56" i="28" s="1"/>
  <c r="H52" i="9"/>
  <c r="H56" i="9" s="1"/>
  <c r="D56" i="27"/>
  <c r="D56" i="23"/>
  <c r="F56" i="28"/>
  <c r="D56" i="22"/>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AK5" i="20"/>
  <c r="AI2" i="30" s="1"/>
  <c r="C33" i="11"/>
  <c r="B28" i="11" s="1"/>
  <c r="C27" i="11"/>
  <c r="B23" i="11" s="1"/>
  <c r="C16" i="11"/>
  <c r="B12" i="11" s="1"/>
  <c r="C22" i="11"/>
  <c r="B17" i="11" s="1"/>
  <c r="C11" i="11"/>
  <c r="C37" i="11"/>
  <c r="I52" i="9" l="1"/>
  <c r="I56" i="9" s="1"/>
  <c r="C10" i="30"/>
  <c r="C9" i="30"/>
  <c r="C9" i="20"/>
  <c r="C6" i="30" s="1"/>
  <c r="C8" i="20"/>
  <c r="C5" i="30" s="1"/>
  <c r="C7" i="20"/>
  <c r="C4" i="30" s="1"/>
  <c r="E52" i="9"/>
  <c r="E56" i="9" s="1"/>
  <c r="V11" i="20"/>
  <c r="V8" i="30" s="1"/>
  <c r="M11" i="20"/>
  <c r="M8" i="30" s="1"/>
  <c r="R11" i="20"/>
  <c r="R8" i="30" s="1"/>
  <c r="I11" i="20"/>
  <c r="I8" i="30" s="1"/>
  <c r="B34" i="11"/>
  <c r="AG5" i="20"/>
  <c r="AE2" i="30" s="1"/>
  <c r="D70" i="9"/>
  <c r="B6" i="11"/>
  <c r="D52" i="11"/>
  <c r="B4" i="11"/>
  <c r="D66" i="9"/>
  <c r="D65" i="9"/>
  <c r="D64" i="9"/>
  <c r="D63" i="9"/>
  <c r="AB7" i="30"/>
  <c r="AC7" i="30"/>
  <c r="S5" i="20"/>
  <c r="S2" i="30" s="1"/>
  <c r="E5" i="20"/>
  <c r="E2" i="30" s="1"/>
  <c r="AC3" i="30"/>
  <c r="AB3" i="30"/>
  <c r="W5" i="20"/>
  <c r="W2" i="30" s="1"/>
  <c r="AB5" i="20" l="1"/>
  <c r="AA2" i="30" s="1"/>
  <c r="B5" i="11"/>
  <c r="D52" i="9"/>
  <c r="D56" i="11"/>
  <c r="C5" i="20"/>
  <c r="C2" i="30" s="1"/>
  <c r="AC6" i="30"/>
  <c r="AB6" i="30"/>
  <c r="AC5" i="30"/>
  <c r="AB5" i="30"/>
  <c r="I5" i="20"/>
  <c r="I2" i="30" s="1"/>
  <c r="V5" i="20"/>
  <c r="V2" i="30" s="1"/>
  <c r="R5" i="20"/>
  <c r="R2" i="30" s="1"/>
  <c r="M5" i="20"/>
  <c r="M2" i="30" s="1"/>
  <c r="J5" i="20"/>
  <c r="J2" i="30" s="1"/>
  <c r="N5" i="20"/>
  <c r="N2" i="30" s="1"/>
  <c r="D5" i="20"/>
  <c r="D2" i="30" s="1"/>
  <c r="B52" i="9" l="1"/>
  <c r="AB11" i="20"/>
  <c r="AA8" i="30" s="1"/>
  <c r="D11" i="20"/>
  <c r="D8" i="30" s="1"/>
  <c r="D56" i="9"/>
  <c r="J52" i="9"/>
  <c r="J56" i="9" s="1"/>
  <c r="C11" i="20"/>
  <c r="C8" i="30" s="1"/>
  <c r="AI35" i="20" l="1"/>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C35" i="20"/>
  <c r="C32" i="30" s="1"/>
  <c r="B70" i="9" l="1"/>
  <c r="AG35" i="20"/>
  <c r="AE32" i="30" s="1"/>
  <c r="AF35" i="20"/>
  <c r="AD32" i="30" s="1"/>
  <c r="AE35" i="20"/>
  <c r="D47" i="9" l="1"/>
  <c r="E51" i="26" l="1"/>
  <c r="E69" i="9"/>
  <c r="E71" i="9" s="1"/>
  <c r="D51" i="22"/>
  <c r="D55" i="22" s="1"/>
  <c r="D57" i="22" s="1"/>
  <c r="D3" i="22" s="1"/>
  <c r="D51" i="31"/>
  <c r="E51" i="31"/>
  <c r="E55" i="31" s="1"/>
  <c r="E57" i="31" s="1"/>
  <c r="E3" i="31" s="1"/>
  <c r="E51" i="23"/>
  <c r="F51" i="11"/>
  <c r="D51" i="23"/>
  <c r="E51" i="11"/>
  <c r="AM6" i="20" l="1"/>
  <c r="AK3" i="30" s="1"/>
  <c r="F55" i="11"/>
  <c r="F57" i="11" s="1"/>
  <c r="F3" i="11" s="1"/>
  <c r="E55" i="11"/>
  <c r="E57" i="11" s="1"/>
  <c r="E3" i="11" s="1"/>
  <c r="D51" i="11"/>
  <c r="M69" i="9"/>
  <c r="M71" i="9" s="1"/>
  <c r="AM14" i="20" s="1"/>
  <c r="D51" i="27"/>
  <c r="D51" i="26"/>
  <c r="E55" i="26"/>
  <c r="E57" i="26" s="1"/>
  <c r="E3" i="26" s="1"/>
  <c r="E55" i="23"/>
  <c r="E57" i="23" s="1"/>
  <c r="E3" i="23" s="1"/>
  <c r="D55" i="23"/>
  <c r="D57" i="23" s="1"/>
  <c r="D3" i="23" s="1"/>
  <c r="D55" i="31"/>
  <c r="D57" i="31" s="1"/>
  <c r="D3" i="31" s="1"/>
  <c r="S69" i="9"/>
  <c r="S71" i="9" s="1"/>
  <c r="AM20" i="20" s="1"/>
  <c r="D55" i="11" l="1"/>
  <c r="D57" i="11" s="1"/>
  <c r="D3" i="11" s="1"/>
  <c r="I51" i="9"/>
  <c r="I69" i="9"/>
  <c r="I71" i="9" s="1"/>
  <c r="N69" i="9"/>
  <c r="N71" i="9" s="1"/>
  <c r="AM15" i="20" s="1"/>
  <c r="D55" i="27"/>
  <c r="D57" i="27" s="1"/>
  <c r="D3" i="27" s="1"/>
  <c r="L69" i="9"/>
  <c r="L71" i="9" s="1"/>
  <c r="AM13" i="20" s="1"/>
  <c r="AK10" i="30" s="1"/>
  <c r="D55" i="26"/>
  <c r="D57" i="26" s="1"/>
  <c r="D3" i="26" s="1"/>
  <c r="K69" i="9"/>
  <c r="K71" i="9" s="1"/>
  <c r="AM10" i="20" l="1"/>
  <c r="AK7" i="30" s="1"/>
  <c r="AM12" i="20"/>
  <c r="AK9" i="30" s="1"/>
  <c r="AK11" i="30"/>
  <c r="AK12" i="30"/>
  <c r="AK17" i="30"/>
  <c r="I55" i="9"/>
  <c r="I57" i="9" s="1"/>
  <c r="I60" i="9"/>
  <c r="I67" i="9" l="1"/>
  <c r="I48" i="9" s="1"/>
  <c r="I3" i="9" s="1"/>
  <c r="B10" i="20" l="1"/>
  <c r="B3" i="11"/>
  <c r="B7" i="30"/>
  <c r="D51" i="32" l="1"/>
  <c r="E51" i="38"/>
  <c r="F51" i="34" l="1"/>
  <c r="D51" i="34"/>
  <c r="E51" i="37"/>
  <c r="E55" i="38"/>
  <c r="E57" i="38" s="1"/>
  <c r="E3" i="38" s="1"/>
  <c r="D55" i="32"/>
  <c r="D57" i="32"/>
  <c r="D3" i="32" s="1"/>
  <c r="F51" i="31"/>
  <c r="F55" i="31" s="1"/>
  <c r="F57" i="31" s="1"/>
  <c r="F3" i="31" s="1"/>
  <c r="G51" i="34"/>
  <c r="G51" i="33"/>
  <c r="F51" i="33"/>
  <c r="G51" i="37"/>
  <c r="D51" i="37"/>
  <c r="H51" i="32"/>
  <c r="F51" i="32"/>
  <c r="F55" i="32" s="1"/>
  <c r="F57" i="32" s="1"/>
  <c r="F3" i="32" s="1"/>
  <c r="E51" i="32"/>
  <c r="G51" i="35"/>
  <c r="G55" i="35" s="1"/>
  <c r="G57" i="35" s="1"/>
  <c r="G3" i="35" s="1"/>
  <c r="F51" i="35"/>
  <c r="H51" i="35"/>
  <c r="H55" i="35" s="1"/>
  <c r="H57" i="35" s="1"/>
  <c r="H3" i="35" s="1"/>
  <c r="E51" i="33"/>
  <c r="E51" i="34"/>
  <c r="E51" i="35"/>
  <c r="E55" i="35" s="1"/>
  <c r="E57" i="35" s="1"/>
  <c r="E3" i="35" s="1"/>
  <c r="F51" i="39"/>
  <c r="F55" i="39" s="1"/>
  <c r="F57" i="39" s="1"/>
  <c r="F3" i="39" s="1"/>
  <c r="D51" i="40"/>
  <c r="D55" i="40" s="1"/>
  <c r="D57" i="40" s="1"/>
  <c r="D3" i="40" s="1"/>
  <c r="F51" i="38"/>
  <c r="F55" i="38" s="1"/>
  <c r="F57" i="38" s="1"/>
  <c r="F3" i="38" s="1"/>
  <c r="F51" i="40"/>
  <c r="F55" i="40" s="1"/>
  <c r="F57" i="40" s="1"/>
  <c r="F3" i="40" s="1"/>
  <c r="D51" i="35"/>
  <c r="D55" i="35" s="1"/>
  <c r="D57" i="35" s="1"/>
  <c r="D3" i="35" s="1"/>
  <c r="E51" i="40"/>
  <c r="E55" i="40" s="1"/>
  <c r="E57" i="40" s="1"/>
  <c r="E3" i="40" s="1"/>
  <c r="E51" i="39"/>
  <c r="E55" i="39" s="1"/>
  <c r="E57" i="39" s="1"/>
  <c r="E3" i="39" s="1"/>
  <c r="D51" i="38"/>
  <c r="D55" i="38" s="1"/>
  <c r="D57" i="38" s="1"/>
  <c r="D3" i="38" s="1"/>
  <c r="E51" i="28" l="1"/>
  <c r="E55" i="28" s="1"/>
  <c r="E57" i="28" s="1"/>
  <c r="E3" i="28" s="1"/>
  <c r="D51" i="28"/>
  <c r="D55" i="28" s="1"/>
  <c r="D57" i="28" s="1"/>
  <c r="D3" i="28" s="1"/>
  <c r="E51" i="27"/>
  <c r="E55" i="27" s="1"/>
  <c r="E57" i="27" s="1"/>
  <c r="E3" i="27" s="1"/>
  <c r="E51" i="22"/>
  <c r="E55" i="22" s="1"/>
  <c r="E57" i="22" s="1"/>
  <c r="E3" i="22" s="1"/>
  <c r="E51" i="21"/>
  <c r="D51" i="21"/>
  <c r="F55" i="34"/>
  <c r="F57" i="34"/>
  <c r="F3" i="34" s="1"/>
  <c r="E55" i="34"/>
  <c r="E57" i="34" s="1"/>
  <c r="E3" i="34" s="1"/>
  <c r="D55" i="34"/>
  <c r="D57" i="34" s="1"/>
  <c r="D3" i="34" s="1"/>
  <c r="D51" i="33"/>
  <c r="D55" i="33" s="1"/>
  <c r="D57" i="33" s="1"/>
  <c r="D3" i="33" s="1"/>
  <c r="F55" i="33"/>
  <c r="F57" i="33" s="1"/>
  <c r="F3" i="33" s="1"/>
  <c r="E55" i="33"/>
  <c r="E57" i="33" s="1"/>
  <c r="E3" i="33" s="1"/>
  <c r="H51" i="28"/>
  <c r="H55" i="28" s="1"/>
  <c r="H57" i="28" s="1"/>
  <c r="H3" i="28" s="1"/>
  <c r="G55" i="34"/>
  <c r="G57" i="34" s="1"/>
  <c r="G3" i="34" s="1"/>
  <c r="G55" i="33"/>
  <c r="G57" i="33" s="1"/>
  <c r="G3" i="33" s="1"/>
  <c r="F51" i="27"/>
  <c r="F55" i="27" s="1"/>
  <c r="F57" i="27" s="1"/>
  <c r="F3" i="27" s="1"/>
  <c r="G51" i="27"/>
  <c r="G55" i="27" s="1"/>
  <c r="G57" i="27" s="1"/>
  <c r="G3" i="27" s="1"/>
  <c r="I51" i="27"/>
  <c r="I55" i="27" s="1"/>
  <c r="I57" i="27" s="1"/>
  <c r="I3" i="27" s="1"/>
  <c r="F51" i="26"/>
  <c r="F55" i="26" s="1"/>
  <c r="F57" i="26" s="1"/>
  <c r="F3" i="26" s="1"/>
  <c r="F51" i="21"/>
  <c r="F55" i="21" s="1"/>
  <c r="F57" i="21" s="1"/>
  <c r="F3" i="21" s="1"/>
  <c r="G51" i="21"/>
  <c r="G55" i="21" s="1"/>
  <c r="G57" i="21" s="1"/>
  <c r="G3" i="21" s="1"/>
  <c r="H51" i="21"/>
  <c r="H55" i="21" s="1"/>
  <c r="H57" i="21" s="1"/>
  <c r="H3" i="21" s="1"/>
  <c r="F51" i="23"/>
  <c r="F55" i="23" s="1"/>
  <c r="F57" i="23" s="1"/>
  <c r="F3" i="23" s="1"/>
  <c r="G51" i="23"/>
  <c r="G55" i="23" s="1"/>
  <c r="G57" i="23" s="1"/>
  <c r="G3" i="23" s="1"/>
  <c r="G51" i="22"/>
  <c r="G55" i="22" s="1"/>
  <c r="G57" i="22" s="1"/>
  <c r="G3" i="22" s="1"/>
  <c r="I51" i="22"/>
  <c r="I55" i="22" s="1"/>
  <c r="I57" i="22" s="1"/>
  <c r="I3" i="22" s="1"/>
  <c r="F51" i="37"/>
  <c r="F55" i="37" s="1"/>
  <c r="F57" i="37" s="1"/>
  <c r="F3" i="37" s="1"/>
  <c r="D55" i="37"/>
  <c r="D57" i="37" s="1"/>
  <c r="D3" i="37" s="1"/>
  <c r="G55" i="37"/>
  <c r="G57" i="37" s="1"/>
  <c r="G3" i="37" s="1"/>
  <c r="E55" i="37"/>
  <c r="E57" i="37" s="1"/>
  <c r="E3" i="37" s="1"/>
  <c r="J69" i="9"/>
  <c r="J71" i="9" s="1"/>
  <c r="AM11" i="20" s="1"/>
  <c r="AK8" i="30" s="1"/>
  <c r="F55" i="35"/>
  <c r="G51" i="32"/>
  <c r="G55" i="32" s="1"/>
  <c r="G57" i="32" s="1"/>
  <c r="G3" i="32" s="1"/>
  <c r="I51" i="32"/>
  <c r="I55" i="32" s="1"/>
  <c r="I57" i="32" s="1"/>
  <c r="I3" i="32" s="1"/>
  <c r="H55" i="32"/>
  <c r="H57" i="32" s="1"/>
  <c r="H3" i="32" s="1"/>
  <c r="E55" i="32"/>
  <c r="E57" i="32" s="1"/>
  <c r="E3" i="32" s="1"/>
  <c r="M51" i="9"/>
  <c r="G51" i="31"/>
  <c r="G55" i="31" s="1"/>
  <c r="G57" i="31" s="1"/>
  <c r="G3" i="31" s="1"/>
  <c r="H51" i="31"/>
  <c r="H55" i="31" s="1"/>
  <c r="H57" i="31" s="1"/>
  <c r="H3" i="31" s="1"/>
  <c r="H51" i="34"/>
  <c r="H51" i="33"/>
  <c r="H51" i="37"/>
  <c r="I51" i="35"/>
  <c r="I55" i="35" s="1"/>
  <c r="I57" i="35" s="1"/>
  <c r="I3" i="35" s="1"/>
  <c r="K51" i="9"/>
  <c r="N51" i="9"/>
  <c r="E55" i="21" l="1"/>
  <c r="E57" i="21"/>
  <c r="E3" i="21" s="1"/>
  <c r="D55" i="21"/>
  <c r="D57" i="21"/>
  <c r="D3" i="21" s="1"/>
  <c r="R69" i="9"/>
  <c r="R71" i="9" s="1"/>
  <c r="AM19" i="20" s="1"/>
  <c r="AK16" i="30" s="1"/>
  <c r="Q69" i="9"/>
  <c r="Q71" i="9" s="1"/>
  <c r="AM18" i="20" s="1"/>
  <c r="AK15" i="30" s="1"/>
  <c r="G51" i="28"/>
  <c r="N55" i="9"/>
  <c r="N57" i="9" s="1"/>
  <c r="N60" i="9"/>
  <c r="I51" i="28"/>
  <c r="I55" i="28" s="1"/>
  <c r="I57" i="28" s="1"/>
  <c r="I3" i="28" s="1"/>
  <c r="F51" i="28"/>
  <c r="F55" i="28" s="1"/>
  <c r="F57" i="28" s="1"/>
  <c r="F3" i="28" s="1"/>
  <c r="F57" i="35"/>
  <c r="F3" i="35" s="1"/>
  <c r="H51" i="9"/>
  <c r="H55" i="34"/>
  <c r="H57" i="34" s="1"/>
  <c r="H3" i="34" s="1"/>
  <c r="H55" i="33"/>
  <c r="H57" i="33" s="1"/>
  <c r="H3" i="33" s="1"/>
  <c r="H51" i="27"/>
  <c r="H55" i="27" s="1"/>
  <c r="H57" i="27" s="1"/>
  <c r="H3" i="27" s="1"/>
  <c r="M55" i="9"/>
  <c r="M57" i="9" s="1"/>
  <c r="M60" i="9"/>
  <c r="H51" i="26"/>
  <c r="H55" i="26" s="1"/>
  <c r="H57" i="26" s="1"/>
  <c r="H3" i="26" s="1"/>
  <c r="G51" i="26"/>
  <c r="G55" i="26" s="1"/>
  <c r="G57" i="26" s="1"/>
  <c r="G3" i="26" s="1"/>
  <c r="I51" i="21"/>
  <c r="I55" i="21" s="1"/>
  <c r="I57" i="21" s="1"/>
  <c r="I3" i="21" s="1"/>
  <c r="I51" i="23"/>
  <c r="I55" i="23" s="1"/>
  <c r="I57" i="23" s="1"/>
  <c r="I3" i="23" s="1"/>
  <c r="H51" i="23"/>
  <c r="H55" i="23" s="1"/>
  <c r="H57" i="23" s="1"/>
  <c r="H3" i="23" s="1"/>
  <c r="K55" i="9"/>
  <c r="K57" i="9" s="1"/>
  <c r="K60" i="9"/>
  <c r="H51" i="22"/>
  <c r="H55" i="22" s="1"/>
  <c r="H57" i="22" s="1"/>
  <c r="H3" i="22" s="1"/>
  <c r="F51" i="22"/>
  <c r="F55" i="22" s="1"/>
  <c r="F57" i="22" s="1"/>
  <c r="F3" i="22" s="1"/>
  <c r="P69" i="9"/>
  <c r="P71" i="9" s="1"/>
  <c r="AM17" i="20" s="1"/>
  <c r="AK14" i="30" s="1"/>
  <c r="H55" i="37"/>
  <c r="H57" i="37" s="1"/>
  <c r="H3" i="37" s="1"/>
  <c r="J51" i="9"/>
  <c r="H69" i="9"/>
  <c r="H71" i="9" s="1"/>
  <c r="AM9" i="20" s="1"/>
  <c r="AK6" i="30" s="1"/>
  <c r="G69" i="9"/>
  <c r="G71" i="9" s="1"/>
  <c r="AM8" i="20" s="1"/>
  <c r="AK5" i="30" s="1"/>
  <c r="D51" i="39"/>
  <c r="D55" i="39" s="1"/>
  <c r="D57" i="39" s="1"/>
  <c r="D3" i="39" s="1"/>
  <c r="D69" i="9"/>
  <c r="D71" i="9" s="1"/>
  <c r="AM5" i="20" s="1"/>
  <c r="AK2" i="30" s="1"/>
  <c r="D51" i="9"/>
  <c r="O51" i="9"/>
  <c r="O69" i="9"/>
  <c r="O71" i="9" s="1"/>
  <c r="AM16" i="20" s="1"/>
  <c r="AK13" i="30" s="1"/>
  <c r="I51" i="31"/>
  <c r="I55" i="31" s="1"/>
  <c r="I57" i="31" s="1"/>
  <c r="I3" i="31" s="1"/>
  <c r="I51" i="33"/>
  <c r="I51" i="37"/>
  <c r="B69" i="9"/>
  <c r="B71" i="9" s="1"/>
  <c r="AM35" i="20" s="1"/>
  <c r="AK32" i="30" s="1"/>
  <c r="N67" i="9" l="1"/>
  <c r="N48" i="9" s="1"/>
  <c r="N3" i="9" s="1"/>
  <c r="M67" i="9"/>
  <c r="M48" i="9" s="1"/>
  <c r="M3" i="9" s="1"/>
  <c r="K67" i="9"/>
  <c r="K48" i="9" s="1"/>
  <c r="K3" i="9" s="1"/>
  <c r="I51" i="34"/>
  <c r="I55" i="34" s="1"/>
  <c r="I57" i="34" s="1"/>
  <c r="I3" i="34" s="1"/>
  <c r="G55" i="28"/>
  <c r="G57" i="28"/>
  <c r="G3" i="28" s="1"/>
  <c r="I55" i="33"/>
  <c r="I57" i="33" s="1"/>
  <c r="I3" i="33" s="1"/>
  <c r="I51" i="26"/>
  <c r="I55" i="26" s="1"/>
  <c r="I57" i="26" s="1"/>
  <c r="I3" i="26" s="1"/>
  <c r="J51" i="21"/>
  <c r="J55" i="21" s="1"/>
  <c r="J57" i="21" s="1"/>
  <c r="J3" i="21" s="1"/>
  <c r="E51" i="9"/>
  <c r="I55" i="37"/>
  <c r="I57" i="37" s="1"/>
  <c r="I3" i="37" s="1"/>
  <c r="J55" i="9"/>
  <c r="J57" i="9" s="1"/>
  <c r="J60" i="9"/>
  <c r="H55" i="9"/>
  <c r="H57" i="9" s="1"/>
  <c r="H60" i="9"/>
  <c r="G51" i="9"/>
  <c r="D55" i="9"/>
  <c r="D57" i="9" s="1"/>
  <c r="D60" i="9"/>
  <c r="O55" i="9"/>
  <c r="O57" i="9" s="1"/>
  <c r="O60" i="9"/>
  <c r="J51" i="31"/>
  <c r="J55" i="31" s="1"/>
  <c r="J57" i="31" s="1"/>
  <c r="J3" i="31" s="1"/>
  <c r="B14" i="20" l="1"/>
  <c r="B11" i="30" s="1"/>
  <c r="B3" i="27"/>
  <c r="B12" i="20"/>
  <c r="B9" i="30" s="1"/>
  <c r="B3" i="22"/>
  <c r="B15" i="20"/>
  <c r="B12" i="30" s="1"/>
  <c r="B3" i="28"/>
  <c r="R51" i="9"/>
  <c r="Q51" i="9"/>
  <c r="H67" i="9"/>
  <c r="H48" i="9" s="1"/>
  <c r="H3" i="9" s="1"/>
  <c r="B3" i="35" s="1"/>
  <c r="L51" i="9"/>
  <c r="K51" i="21"/>
  <c r="K55" i="21" s="1"/>
  <c r="K57" i="21" s="1"/>
  <c r="K3" i="21" s="1"/>
  <c r="E55" i="9"/>
  <c r="E57" i="9" s="1"/>
  <c r="E60" i="9"/>
  <c r="P51" i="9"/>
  <c r="J67" i="9"/>
  <c r="J48" i="9" s="1"/>
  <c r="J3" i="9" s="1"/>
  <c r="G55" i="9"/>
  <c r="G57" i="9" s="1"/>
  <c r="G60" i="9"/>
  <c r="D67" i="9"/>
  <c r="D48" i="9" s="1"/>
  <c r="D3" i="9" s="1"/>
  <c r="O67" i="9"/>
  <c r="O48" i="9" s="1"/>
  <c r="O3" i="9" s="1"/>
  <c r="K51" i="31"/>
  <c r="K55" i="31" s="1"/>
  <c r="K57" i="31" s="1"/>
  <c r="K3" i="31" s="1"/>
  <c r="E67" i="9" l="1"/>
  <c r="E48" i="9" s="1"/>
  <c r="E3" i="9" s="1"/>
  <c r="B3" i="23" s="1"/>
  <c r="B16" i="20"/>
  <c r="B13" i="30" s="1"/>
  <c r="B3" i="32"/>
  <c r="B11" i="20"/>
  <c r="B8" i="30" s="1"/>
  <c r="B3" i="40"/>
  <c r="B5" i="20"/>
  <c r="B2" i="30" s="1"/>
  <c r="B3" i="38"/>
  <c r="R55" i="9"/>
  <c r="R57" i="9" s="1"/>
  <c r="R60" i="9"/>
  <c r="Q55" i="9"/>
  <c r="Q57" i="9" s="1"/>
  <c r="Q60" i="9"/>
  <c r="B9" i="20"/>
  <c r="B6" i="30" s="1"/>
  <c r="L60" i="9"/>
  <c r="L55" i="9"/>
  <c r="L57" i="9" s="1"/>
  <c r="L67" i="9" s="1"/>
  <c r="L48" i="9" s="1"/>
  <c r="L3" i="9" s="1"/>
  <c r="L51" i="21"/>
  <c r="L55" i="21" s="1"/>
  <c r="L57" i="21" s="1"/>
  <c r="L3" i="21" s="1"/>
  <c r="B6" i="20"/>
  <c r="B3" i="30" s="1"/>
  <c r="P60" i="9"/>
  <c r="P55" i="9"/>
  <c r="P57" i="9" s="1"/>
  <c r="G67" i="9"/>
  <c r="G48" i="9" s="1"/>
  <c r="G3" i="9" s="1"/>
  <c r="B3" i="39" s="1"/>
  <c r="L51" i="31"/>
  <c r="L55" i="31" s="1"/>
  <c r="L57" i="31" s="1"/>
  <c r="L3" i="31" s="1"/>
  <c r="B13" i="20" l="1"/>
  <c r="B10" i="30" s="1"/>
  <c r="B3" i="26"/>
  <c r="R67" i="9"/>
  <c r="R48" i="9" s="1"/>
  <c r="R3" i="9" s="1"/>
  <c r="Q67" i="9"/>
  <c r="Q48" i="9" s="1"/>
  <c r="Q3" i="9" s="1"/>
  <c r="M51" i="21"/>
  <c r="M55" i="21" s="1"/>
  <c r="M57" i="21" s="1"/>
  <c r="M3" i="21" s="1"/>
  <c r="P67" i="9"/>
  <c r="P48" i="9" s="1"/>
  <c r="P3" i="9" s="1"/>
  <c r="B8" i="20"/>
  <c r="B5" i="30" s="1"/>
  <c r="M51" i="31"/>
  <c r="B18" i="20" l="1"/>
  <c r="B15" i="30" s="1"/>
  <c r="B3" i="33"/>
  <c r="B19" i="20"/>
  <c r="B16" i="30" s="1"/>
  <c r="B3" i="34"/>
  <c r="B17" i="20"/>
  <c r="B14" i="30" s="1"/>
  <c r="B3" i="37"/>
  <c r="M55" i="31"/>
  <c r="M57" i="31" s="1"/>
  <c r="M3" i="31" s="1"/>
  <c r="N51" i="21"/>
  <c r="N55" i="21" s="1"/>
  <c r="N57" i="21" s="1"/>
  <c r="N3" i="21" s="1"/>
  <c r="O51" i="21"/>
  <c r="O55" i="21" s="1"/>
  <c r="O57" i="21" s="1"/>
  <c r="O3" i="21" s="1"/>
  <c r="S51" i="9"/>
  <c r="F51" i="9"/>
  <c r="S60" i="9" l="1"/>
  <c r="S55" i="9"/>
  <c r="S57" i="9" s="1"/>
  <c r="F60" i="9"/>
  <c r="F55" i="9"/>
  <c r="F57" i="9" s="1"/>
  <c r="B51" i="9"/>
  <c r="S67" i="9" l="1"/>
  <c r="S48" i="9" s="1"/>
  <c r="S3" i="9" s="1"/>
  <c r="F67" i="9"/>
  <c r="F48" i="9" s="1"/>
  <c r="F3" i="9" s="1"/>
  <c r="B59" i="9"/>
  <c r="B57" i="9"/>
  <c r="B55" i="9"/>
  <c r="B7" i="20" l="1"/>
  <c r="B4" i="30" s="1"/>
  <c r="B3" i="21"/>
  <c r="B20" i="20"/>
  <c r="B17" i="30" s="1"/>
  <c r="B3" i="31"/>
  <c r="B48" i="9"/>
  <c r="B3" i="9" s="1"/>
  <c r="B35" i="20" s="1"/>
  <c r="B32" i="30" s="1"/>
</calcChain>
</file>

<file path=xl/sharedStrings.xml><?xml version="1.0" encoding="utf-8"?>
<sst xmlns="http://schemas.openxmlformats.org/spreadsheetml/2006/main" count="4028" uniqueCount="296">
  <si>
    <t>sample</t>
  </si>
  <si>
    <t xml:space="preserve"> </t>
  </si>
  <si>
    <t>EXCEEDS EXPECTATIONS</t>
  </si>
  <si>
    <t>MEETS EXPECTATIONS</t>
  </si>
  <si>
    <t>BELOW EXPECTATIONS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</si>
  <si>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</si>
  <si>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</si>
  <si>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</si>
  <si>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</si>
  <si>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</si>
  <si>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</si>
  <si>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</si>
  <si>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</si>
  <si>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</si>
  <si>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</si>
  <si>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</si>
  <si>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</si>
  <si>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</si>
  <si>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</si>
  <si>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</si>
  <si>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</si>
  <si>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</si>
  <si>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</si>
  <si>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</si>
  <si>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</si>
  <si>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</si>
  <si>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</si>
  <si>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</si>
  <si>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</si>
  <si>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</si>
  <si>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</si>
  <si>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</si>
  <si>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</si>
  <si>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</si>
  <si>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</si>
  <si>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</si>
  <si>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</si>
  <si>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</si>
  <si>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</si>
  <si>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</si>
  <si>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</si>
  <si>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competency weightings</t>
  </si>
  <si>
    <t>score without deductions</t>
  </si>
  <si>
    <t>weights</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</si>
  <si>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</si>
  <si>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</si>
  <si>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</si>
  <si>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</si>
  <si>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</si>
  <si>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</si>
  <si>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</si>
  <si>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</si>
  <si>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</si>
  <si>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</si>
  <si>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</si>
  <si>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</si>
  <si>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</si>
  <si>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</si>
  <si>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</si>
  <si>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</si>
  <si>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</si>
  <si>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</si>
  <si>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</si>
  <si>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</si>
  <si>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</si>
  <si>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</si>
  <si>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</si>
  <si>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</si>
  <si>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</si>
  <si>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</si>
  <si>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</si>
  <si>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</si>
  <si>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</si>
  <si>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</si>
  <si>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</si>
  <si>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</si>
  <si>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</si>
  <si>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</si>
  <si>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</si>
  <si>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</si>
  <si>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</si>
  <si>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</si>
  <si>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</si>
  <si>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</si>
  <si>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</si>
  <si>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</si>
  <si>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COUNCILS</t>
  </si>
  <si>
    <t>COUNCILS 17</t>
  </si>
  <si>
    <t>COUNCILS 18</t>
  </si>
  <si>
    <t>COUNCILS 19</t>
  </si>
  <si>
    <t>COUNCILS 20</t>
  </si>
  <si>
    <t>COUNCILS 21</t>
  </si>
  <si>
    <t>COUNCILS 22</t>
  </si>
  <si>
    <t>COUNCILS 23</t>
  </si>
  <si>
    <t>COUNCILS 24</t>
  </si>
  <si>
    <t>COUNCILS 25</t>
  </si>
  <si>
    <t>COUNCILS 26</t>
  </si>
  <si>
    <t>COUNCILS 27</t>
  </si>
  <si>
    <t>COUNCILS 28</t>
  </si>
  <si>
    <t>COUNCILS 29</t>
  </si>
  <si>
    <t>COUNCILS 30</t>
  </si>
  <si>
    <t>IMPACT</t>
  </si>
  <si>
    <t>CLARITY</t>
  </si>
  <si>
    <t>n</t>
  </si>
  <si>
    <t>y</t>
  </si>
  <si>
    <t>Bianca</t>
  </si>
  <si>
    <t>Bright warm manner. Bit infodumpy - launched straight in. Didn't acknowledge caller was from interstate or make it clear this was the right process in that situation.</t>
  </si>
  <si>
    <t>Rachel?</t>
  </si>
  <si>
    <t>Put on hold without explicitly saying that's what she was going to do. Very comprehensive explanation of how to apply online.</t>
  </si>
  <si>
    <t>Barb</t>
  </si>
  <si>
    <t xml:space="preserve">No how can I help in greeting. Energy a bit flat - advised it was doable online but much easier to come into the office. Gave location. </t>
  </si>
  <si>
    <t>Marina</t>
  </si>
  <si>
    <t>Tone was pleasant but manner abrupt - minimal info, didn't brand council or ask how she could help, hung up extremely fast after giving minimal info.</t>
  </si>
  <si>
    <t>Beth</t>
  </si>
  <si>
    <t>Warm manner, confirmed some details then gave clear info. Encouraged caller to ring back if they encountered any problems.</t>
  </si>
  <si>
    <t>Vanessa</t>
  </si>
  <si>
    <t>Warm manner, willing to help, clear and concise info though could have asked questions or confirmed this was the right info for someone coming from interstate.</t>
  </si>
  <si>
    <t>Leanne</t>
  </si>
  <si>
    <t>Shopper did the tree scenario. No how can I help in greeting, energy flat and lacking vibrancy though got better into the call. Asked a few questions, then gave clear info.</t>
  </si>
  <si>
    <t>Emma</t>
  </si>
  <si>
    <t>Caller did tree scenario. No how can I help in greeting. Reciprocated caller's initial attempt to engage. Bright warm tone. Asked a few questions to establish the situation before giving clear info. Transferred to legal services as she didn't know the answer, told caller what to ask.</t>
  </si>
  <si>
    <t>No how can I help in greeting. Lacked vibrancy in greeting - got a bit better once giving info. Could have checked for questions as info was delivered quite fast.</t>
  </si>
  <si>
    <t>Nicole</t>
  </si>
  <si>
    <t>Lots of questions to clarify the situation, then gave clear info about how to register. Good website education. Bright warm manner.</t>
  </si>
  <si>
    <t>Abby</t>
  </si>
  <si>
    <t>Bright warm manner, welcommed to area and hoped caller would enjoy living there. Clearly willing to help. Explained online application, offered to text link. Proactive with additional info.</t>
  </si>
  <si>
    <t>Tracey</t>
  </si>
  <si>
    <t>Didn't brand council in the greeting. Not proactive - 'do it online or come into the office and do it'. Did then go into a bit more detail about registering via the website. Close didn't have much structure - that's all right, bye.</t>
  </si>
  <si>
    <t>Lauren</t>
  </si>
  <si>
    <t>Warm manner, straight into giving info, clearly explained. Proactive about giving extra info.</t>
  </si>
  <si>
    <t>Jill</t>
  </si>
  <si>
    <t xml:space="preserve">Straight into giving info. Misunderstood - initially thought caller was moving out of the shire. Restating would have been good! Warm manner. </t>
  </si>
  <si>
    <t>Jodie</t>
  </si>
  <si>
    <t>Natural warm manner - straight into giving info which was clear. Website education was done well.</t>
  </si>
  <si>
    <t>Roxanna</t>
  </si>
  <si>
    <t>Statement of intent lacked strong proactive language but energy wasgood so still effective. Willing to help, warm manner. Proactive with extra info.</t>
  </si>
  <si>
    <t>Fiona</t>
  </si>
  <si>
    <t xml:space="preserve">Warm manner, clear info that was tailored to the callers situation. </t>
  </si>
  <si>
    <t>Sharon</t>
  </si>
  <si>
    <t>Didn't use caller's name though it was given up front. Straight into giving info - explaining the process for registering either online or in one of their centre. Could have gone into more depth with website education or checked if that was something caller might need.</t>
  </si>
  <si>
    <t>Liam/ Unclear</t>
  </si>
  <si>
    <t>Asked a few questions to find out more about what she was after, put on hold to find out. Advised there was a bit of info online, transferred to family services for more info. Second operator couldn't hear - line issues. Assessment done on first person only.</t>
  </si>
  <si>
    <t>Lydia</t>
  </si>
  <si>
    <t>Bit confusing what she was doing to help - needed to talk to another department,. Initially said leavea message, then put on hold. Asked name - line cut out, she confirmed spelling but then didn't use it. Referred to website for list of playgroups and transferred through to leave a message.</t>
  </si>
  <si>
    <t>Brittney /Robin</t>
  </si>
  <si>
    <t>Didn't ask howshe could help in the greeting. Bright friendly manner, willing to help. Gave some info about what was at the library, and transferred to other team as they'd know more. Second operator offered a callback by someone else, also told about playgroups Australia.</t>
  </si>
  <si>
    <t>Jade</t>
  </si>
  <si>
    <t>Sounded flat to begin with but warm by the end, Didn't use caller's name though it was given up front - just gave info, clear but no questions asked.</t>
  </si>
  <si>
    <t>Rickie</t>
  </si>
  <si>
    <t>No how can I help in greeting. Cheerful manner, happy to help.</t>
  </si>
  <si>
    <t>Georgia</t>
  </si>
  <si>
    <t xml:space="preserve">Breathing into the microphone got annoying. Bright manner, happy to help. Clear info provided. </t>
  </si>
  <si>
    <t>Jasmine</t>
  </si>
  <si>
    <t xml:space="preserve">Good restate to confirm as line was choppy. Warm tone but just answered questions - no attempt to engage. </t>
  </si>
  <si>
    <t>Amy</t>
  </si>
  <si>
    <t xml:space="preserve">Bright warm manner, happy to help. Info was clear. </t>
  </si>
  <si>
    <t>Unclear</t>
  </si>
  <si>
    <t>No how can I help in greeting. Seemed happy to help - focussed on answering question over customer engagement.</t>
  </si>
  <si>
    <t>Dee</t>
  </si>
  <si>
    <t>Advised she could find info online,  but said he'd look it up now. Warm manner, willing to help.</t>
  </si>
  <si>
    <t>Warm manner, happy to help - advised a few options for activities then put on hold to find out more.</t>
  </si>
  <si>
    <t>Sammy</t>
  </si>
  <si>
    <t>Taya</t>
  </si>
  <si>
    <t xml:space="preserve">Warm manner, willing to help. Didn't use the caller's name though it was given up front. Gave a few options, advised there was info on the website. </t>
  </si>
  <si>
    <t>Justin</t>
  </si>
  <si>
    <t>Advised he was getting info from the website - referred to website, educated about what was there and how to get the info.</t>
  </si>
  <si>
    <t>Sam</t>
  </si>
  <si>
    <t>Welcommed to the area, then very willing to help and provide info about options. Website education around where to find events. Didn't know the info off the top of her head but looked it up. Little bit of an info dump.</t>
  </si>
  <si>
    <t>Kevin</t>
  </si>
  <si>
    <t>No how can I help in greeting. Asked one clarifying question then referred to 'any of the early learning centres around the area', or family services team to call back. Abrupt close.</t>
  </si>
  <si>
    <t>Warm manner, gave some options for playgroups. Didn't know off the top of her head but knew how to get the info and was clearly willing to help. Referred to website for more.</t>
  </si>
  <si>
    <t>Simone</t>
  </si>
  <si>
    <t>Advised they don't really run them, try googling as a lot are run privately. She did look it up for caller and gave her some options, gave a number to call.</t>
  </si>
  <si>
    <t xml:space="preserve">Restated up front, happy to help. Offered to send out an email with info or give it over the phone. Lots of info - opportunity to check for questions and understanding. </t>
  </si>
  <si>
    <t>Steve</t>
  </si>
  <si>
    <t>Happy to help - didn't know off the top of his head but checked the website and let the caller know some options. Clearly listening. Referred to website to register. Proactive about additional info.</t>
  </si>
  <si>
    <t>Suzanne</t>
  </si>
  <si>
    <t xml:space="preserve">Warm manner, happy to help. </t>
  </si>
  <si>
    <t>Weird audio at the start - sounded far away and echoey. Friendly manner, willing to help. Proactive with extra relevent info.</t>
  </si>
  <si>
    <t>Sally</t>
  </si>
  <si>
    <t xml:space="preserve">Bright warm tone, good energy. Offered to send out email with info or read over the phone. Thorough with info. Maybea bit too much - could have asked a few questions to establish relevance of some of the extra info. She did realise towards the end that she'd maybe overwhelmed the caller. Website education was good. </t>
  </si>
  <si>
    <t>Alicia</t>
  </si>
  <si>
    <t>Good restate to confirm, bright friendly manner. Could have better kept informed through silence as she was looking up address. Educated around council app for more info.</t>
  </si>
  <si>
    <t>Bonnie</t>
  </si>
  <si>
    <t xml:space="preserve">Warm manner, 'helpful mum' vibes. Comprehensive info explained clearly. Proactively explained hard waste. </t>
  </si>
  <si>
    <t>Advised all the info was on the website, then gave general info around how often each bin was collected. Didn't offer to check address or tailor info for the caller.</t>
  </si>
  <si>
    <t>Sarah</t>
  </si>
  <si>
    <t>Warm manner, info was tailored and clear. Clearly listening. Happy to help.</t>
  </si>
  <si>
    <t>Julie</t>
  </si>
  <si>
    <t xml:space="preserve">Warm manner, clear info though didn't mention caller coming from interstate. </t>
  </si>
  <si>
    <t>Diana</t>
  </si>
  <si>
    <t>Lizzie</t>
  </si>
  <si>
    <t>Jaye</t>
  </si>
  <si>
    <t>Sunny</t>
  </si>
  <si>
    <t>Debbie</t>
  </si>
  <si>
    <t>Kathy</t>
  </si>
  <si>
    <t>Faye</t>
  </si>
  <si>
    <t>Kashi</t>
  </si>
  <si>
    <t>No how can I help in greeting. Warm tone. Straight into enquiry resolution checking address. Offered to put through to contractor for hard waste question.</t>
  </si>
  <si>
    <t>Bin scenario. No how can I help in greeting. Bright friendly manner, clearly willing to help. Could have better kept informed through silence while looking up info. Bit of background noise but she was clearly audible when talking. Could have done some checks to make sure caller was clear on hard waste process.</t>
  </si>
  <si>
    <t>Bright warm manner. Checked what council the caller was from. Confident with not knowing the answer - was clear what she was doing to find it and get the caller what they needed. Put on hold while checking. Hold process was managed well. Proactive about offering price info etc. Warm close - welcomed to Whitehorse. Could have paused a bit to let caller speak - got better at this later in the call.</t>
  </si>
  <si>
    <t>No how can I help in greeting. Almost a statement of intent - 'sure, absolutely'. Welcommed to Whitehorse when caller said they'd be moving into the area. Kept informed while looking up info.</t>
  </si>
  <si>
    <t>No how can I help in greeting. Happy to help - looked up info for the caller. Offered to put on hold to see if she could send the caller the info as there was a bit there. Talked through where to find the info on their website. Well structured close.</t>
  </si>
  <si>
    <t>No how can I help in greeting. A bit uncertain of the answer, but managed that well - put caller on hold to find out the answer. Person wasn't available, came backand advised they could leave a message or just pay the registration again. tThen put on hold again to ask someone else. Clearly willing to help though process felt a little clunky. Second hold was long, but well explained and apologised for when she returned. N for confident as had a pattern of sounding unsure and then checking and sounding more definite. Good attitude.</t>
  </si>
  <si>
    <t>Warm manner, good restate to confirm enquiry as line was choppy to begin with. Put on hold to double check interstate requirements - hold process managed well though it was long. Thorough and committed to getting the correct info for the caller. Warm close.</t>
  </si>
  <si>
    <t>No how can I help in greeting. Almost a statement of intent 'yeah, absolutely'. Positive manner, willing to help. Focussed on giving info to answer the question - info was clear. Could have done some checks to make sure the caller understood.</t>
  </si>
  <si>
    <t>Straight into asking address details to get the caller an answer. Warm manner, focussed in providing info.</t>
  </si>
  <si>
    <t xml:space="preserve">Audio glitch in greeting, couldn't hear council name. No how can I help in greeting. Didn't use name until later in the call though caller gave it up front. Clear info delivered in a warm manner - put on hold to check rules re interstate transfer - clearly wanting to help. Came back of hold to update - this was done well. Clear customer focus. </t>
  </si>
  <si>
    <t>Rubin</t>
  </si>
  <si>
    <t>Lena</t>
  </si>
  <si>
    <t>Joanne</t>
  </si>
  <si>
    <t>Tim / Vinnie</t>
  </si>
  <si>
    <t>Elliot</t>
  </si>
  <si>
    <t>No how can I help in greeting. Pleasant manner and info was delivered clearly. Asked name in close, welcommed to council area.</t>
  </si>
  <si>
    <t>No how can I help in greeting. Advised she'd have to google playgroups. No real attempt to help.</t>
  </si>
  <si>
    <t>No how can I help in greeting. Bright friendly manner. Didn't know the answer - put on hold while checking with colleague. Bit uncertain - didn't end up giving a clear answer as bit of a grey area. Conversational. Not much structure to close.</t>
  </si>
  <si>
    <t>No how can I help in greeting. Welcommed to area and hoped she'd have a cruisy move up front. Warm manner, happy to help.  Website education around how to book hard waste.</t>
  </si>
  <si>
    <t>No how can I help in greeting. Bright and warm manner - welcomed to the neighbourhood first. Transferred to the library team. Second operator advised everything was on the website, had a look for the caller. Long silence while doing this - could have updated what he was doing. Couldn't tell the caller which library was closest to her. Referred to website.</t>
  </si>
  <si>
    <t>No how can I help in greeting. Acknowledged she was coming from interstate, clearly listening. Willing to help - gave clear info, website education around how to register online. Close a bit awkward.</t>
  </si>
  <si>
    <t>Brianna</t>
  </si>
  <si>
    <t>Hayley</t>
  </si>
  <si>
    <t>Glen</t>
  </si>
  <si>
    <t>Kristin</t>
  </si>
  <si>
    <t>Laura</t>
  </si>
  <si>
    <t>Asked name in greeting, used up front to engage before asking how she could help. Bright warm tone, happy to help. Info was tailored to the caller's situation - clearly listening well.</t>
  </si>
  <si>
    <t>Warm manner, straight into giving relevant info. Could have better kept informed through silence. Referred to website for more info. Offered to email out links so caller could check it out as line quality was bad. Asked name in close.</t>
  </si>
  <si>
    <t xml:space="preserve">Bright, friendly manner, very willing to help. When caller said she had a dog she said 'Yay! Sorry, I love dogs'. Good hold process while checking info about interstate transfer. </t>
  </si>
  <si>
    <t>Now how can I help in greeting. Generic info provided re bins, clear info for hard waste. No needs discovery, but friendly manner.</t>
  </si>
  <si>
    <t>Great energy in the 'oh sure absolutely' - effective as a confirmation. Advised she'd look online for the caller. Warm friendly manner, happy to help. Gave some options. Website education around where to find info online.</t>
  </si>
  <si>
    <t xml:space="preserve">Warm friendly manner, strong statement of intent. Didn't ask how she could help in greeting. Offered to guide through website steps to register. </t>
  </si>
  <si>
    <t>Caroline</t>
  </si>
  <si>
    <t>Vicky</t>
  </si>
  <si>
    <t>Steph</t>
  </si>
  <si>
    <t>Katie</t>
  </si>
  <si>
    <t>Warm manner, engaged while looking up address. Clear info.</t>
  </si>
  <si>
    <t xml:space="preserve">Shopper did tree scenario. No how can I help in greeting - ignored caller's 'how are you' and asked name, did use it before then asking how she could help. Asked a few questions, gave clear info. </t>
  </si>
  <si>
    <t>No how can I help in greeting. Straight into giving info - clearly explained, tailored to situtation. Good website education around how to register online. Warm close, proactive about offering further help once caller has moved.</t>
  </si>
  <si>
    <t>No how can I help in greeting. Warm helpful manner, focussed on giving info and answering caller's question.</t>
  </si>
  <si>
    <t>No how can I help in greeting. Warm welcoming manner, gave some good avenues for the caller to follow to find out what she wanted to know - council website and library website.</t>
  </si>
  <si>
    <t>Warm greeting. Good restating dealing with bad line. Clear info. Could have been a bit more proactive and done some checks but line quality was making it a struggle.</t>
  </si>
  <si>
    <t>Alinia?</t>
  </si>
  <si>
    <t>Matthew</t>
  </si>
  <si>
    <t>not given</t>
  </si>
  <si>
    <t>Josh</t>
  </si>
  <si>
    <t>Initially thought caller was a commercial property. Clear info, no engagement - just focussed on resolving the caller's enquiry.</t>
  </si>
  <si>
    <t>Shopper did tree scenario not playgroup scenario. No how can I help in greeting. Asked one question, advised to check with neighbour first.</t>
  </si>
  <si>
    <t>4 minutes wait time before someone anwered saying 'city of Monash please hold' and barely waiting for a response before putting caller back on hold. Call a bit rushed feeling - wasn't proactive about giving extra info. Advised she'd have to register on the website but no further education around doing that. Close 'no worries, bye'.</t>
  </si>
  <si>
    <t>No how can I help in greeting. Happy to help but couldn't do much without a specific address - caller was waiting for confirmation from a few different rentals. Gave info for the suburb.</t>
  </si>
  <si>
    <t>No how can I help in greeting. Sounded a bit uncertain initially, was checking website in the background and found info to relay - referred caller to website, explained what info she'd find there. Close a bit abrupt.</t>
  </si>
  <si>
    <t xml:space="preserve">Name not given, no how can I help. Just said 'it needs to be done online, follow the prompts to register pet'. Sounded like she was in a rush. </t>
  </si>
  <si>
    <t>Brooke</t>
  </si>
  <si>
    <t>Lily</t>
  </si>
  <si>
    <t>Harry</t>
  </si>
  <si>
    <t>Sammie</t>
  </si>
  <si>
    <t>No how can I help in greeting. Willing to help - right into checking to get the answer for the caller's question. Could have better kept informed through silence while checking address. Close a bit awkward.</t>
  </si>
  <si>
    <t xml:space="preserve">Shopper did tree scenario. No how can I help in greeting. Asked one question to clarify, then referred to website of dispute settlement centre. Didn't give website address or volunteer anything further. </t>
  </si>
  <si>
    <t>Very warm and friendly - clearly customer focussed and willing to help. Great energy. Dealt with choppy line issue well. Put on hold to confirm info for interstate pet transfer. Asked name later in call. Advised caller would need to register online but no further education around how to do that.</t>
  </si>
  <si>
    <t>Happy to help - gave general info as caller didn't yet have a specific address. Warm manner. Bit of website education. Proactively mentioned hard waste collection. Asked name in close.</t>
  </si>
  <si>
    <t xml:space="preserve">First operator asked suburb then put on hold to find info. Advised there was a number &amp; email on the website, offered to guide caller how to find that. </t>
  </si>
  <si>
    <t>No how can in greeting. Warm manner, clear info.</t>
  </si>
  <si>
    <t>Grace</t>
  </si>
  <si>
    <t>Hussain</t>
  </si>
  <si>
    <t>No how can I help or council branding. Clear willingness to help. Statement of intent worked well because of energy and specific advice of what she'd do to help.</t>
  </si>
  <si>
    <t xml:space="preserve">No how can I help or council branding. Weird response to caller's 'hi how are you?' - she just said 'hi how are you' back, didn't actually answer the question. Restated, directed to website for more info on activities. Line was choppy so she kept missing it was for a toddler. </t>
  </si>
  <si>
    <t>No how can I help or council branding. Happy to help - asked a question to confirm then put on hold while finding info. Well structured close. Needed to check for questions.</t>
  </si>
  <si>
    <t>Shona</t>
  </si>
  <si>
    <t>Tara</t>
  </si>
  <si>
    <t>Olivia</t>
  </si>
  <si>
    <t>Warm manner,clearly willing to help. Focussed on answering question, no other engagement. Proactive extra info about council app.</t>
  </si>
  <si>
    <t>dropped out after greeting - not sure if it was an us issue or a them issue so didn't penalise for audio issue.</t>
  </si>
  <si>
    <t>Clear info, focussed on getting answers more than engaging with the caller but info was tailored to suit.</t>
  </si>
  <si>
    <t>Maria</t>
  </si>
  <si>
    <t>Shar</t>
  </si>
  <si>
    <t>Bodhi</t>
  </si>
  <si>
    <t>Long silence after getting address - not clear what she was doing. Warm tone - had a laugh later in the call. Extra info about downloadable calendar. Very friendly and engaging.</t>
  </si>
  <si>
    <t>Caller did tree scenario. Asked name a bit later in call. Assumed tree was a verge tree - could have asked more questions to start with to avoid the confusion. Not super clear. Close lacked structure.</t>
  </si>
  <si>
    <t>Pacea bit fast when running through info - could have slowed down and done a check or two. Didn't use name though it was given up front.</t>
  </si>
  <si>
    <t>BRISBANE CITY</t>
  </si>
  <si>
    <t>CITY OF CASEY</t>
  </si>
  <si>
    <t>FRANKSTON CITY</t>
  </si>
  <si>
    <t>CITY OF LAUNCESTON</t>
  </si>
  <si>
    <t>MONASH CITY</t>
  </si>
  <si>
    <t>CITY OF ONKAPARINGA</t>
  </si>
  <si>
    <t>CITY OF STIRLING</t>
  </si>
  <si>
    <t>BAYSIDE CITY</t>
  </si>
  <si>
    <t>CITY OF GEELONG</t>
  </si>
  <si>
    <t>CITY OF KINGSTON</t>
  </si>
  <si>
    <t>MORNINGTON PENINSULA</t>
  </si>
  <si>
    <t>CITY OF BOORANDARA</t>
  </si>
  <si>
    <t>KNOX CITY</t>
  </si>
  <si>
    <t>MANNINGHAM</t>
  </si>
  <si>
    <t>MAROONDAH CITY</t>
  </si>
  <si>
    <t>WHITEHORSE CITY</t>
  </si>
  <si>
    <t>JULY 2026</t>
  </si>
  <si>
    <t>AGENT MASTERY SCORE</t>
  </si>
  <si>
    <t>ACXPA Agent Mastery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</si>
</sst>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6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19" fillId="0" borderId="0" applyFont="0" applyFill="0" applyBorder="0" applyAlignment="0" applyProtection="0"/>
    <xf numFmtId="0" fontId="46" fillId="0" borderId="0"/>
  </cellStyleXfs>
  <cellXfs count="379">
    <xf numFmtId="0" fontId="0" fillId="0" borderId="0" xfId="0"/>
    <xf numFmtId="9" fontId="24" fillId="3" borderId="1" xfId="0" applyNumberFormat="1" applyFont="1" applyFill="1" applyBorder="1" applyAlignment="1">
      <alignment horizontal="center" vertical="center"/>
    </xf>
    <xf numFmtId="0" fontId="25" fillId="4" borderId="0" xfId="0" applyFont="1" applyFill="1" applyAlignment="1">
      <alignment horizontal="right" vertical="center"/>
    </xf>
    <xf numFmtId="9" fontId="0" fillId="2" borderId="2" xfId="1" applyFont="1" applyFill="1" applyBorder="1" applyAlignment="1">
      <alignment horizontal="center" vertical="center"/>
    </xf>
    <xf numFmtId="0" fontId="23" fillId="0" borderId="0" xfId="0" applyFont="1"/>
    <xf numFmtId="0" fontId="27" fillId="4" borderId="0" xfId="0" applyFont="1" applyFill="1" applyAlignment="1">
      <alignment horizontal="right" vertical="center"/>
    </xf>
    <xf numFmtId="9" fontId="0" fillId="2" borderId="0" xfId="1" applyFont="1" applyFill="1" applyBorder="1" applyAlignment="1">
      <alignment horizontal="center" vertical="center"/>
    </xf>
    <xf numFmtId="9" fontId="30" fillId="6" borderId="3" xfId="0" applyNumberFormat="1" applyFont="1" applyFill="1" applyBorder="1" applyAlignment="1">
      <alignment horizontal="center"/>
    </xf>
    <xf numFmtId="0" fontId="30" fillId="6" borderId="4" xfId="0" applyFont="1" applyFill="1" applyBorder="1" applyAlignment="1">
      <alignment horizontal="center"/>
    </xf>
    <xf numFmtId="0" fontId="30" fillId="6" borderId="5" xfId="0" applyFont="1" applyFill="1" applyBorder="1" applyAlignment="1">
      <alignment horizontal="center"/>
    </xf>
    <xf numFmtId="9" fontId="24" fillId="0" borderId="1" xfId="0" applyNumberFormat="1" applyFont="1" applyBorder="1" applyAlignment="1">
      <alignment horizontal="center" vertical="center"/>
    </xf>
    <xf numFmtId="0" fontId="33" fillId="12" borderId="3" xfId="0" applyFont="1" applyFill="1" applyBorder="1" applyAlignment="1">
      <alignment horizontal="center" vertical="center"/>
    </xf>
    <xf numFmtId="0" fontId="34" fillId="13" borderId="3" xfId="0" applyFont="1" applyFill="1" applyBorder="1" applyAlignment="1">
      <alignment horizontal="center" vertical="center"/>
    </xf>
    <xf numFmtId="0" fontId="33" fillId="7" borderId="4" xfId="0" applyFont="1" applyFill="1" applyBorder="1" applyAlignment="1">
      <alignment horizontal="center" vertical="center"/>
    </xf>
    <xf numFmtId="0" fontId="33" fillId="9" borderId="5" xfId="0" applyFont="1" applyFill="1" applyBorder="1" applyAlignment="1">
      <alignment horizontal="center" vertical="center"/>
    </xf>
    <xf numFmtId="0" fontId="33" fillId="5" borderId="5" xfId="0" applyFont="1" applyFill="1" applyBorder="1" applyAlignment="1">
      <alignment horizontal="center" vertical="center"/>
    </xf>
    <xf numFmtId="0" fontId="36" fillId="14" borderId="7" xfId="0" applyFont="1" applyFill="1" applyBorder="1" applyAlignment="1">
      <alignment horizontal="center"/>
    </xf>
    <xf numFmtId="0" fontId="32" fillId="14" borderId="0" xfId="0" applyFont="1" applyFill="1" applyAlignment="1">
      <alignment horizontal="right" vertical="center"/>
    </xf>
    <xf numFmtId="9" fontId="0" fillId="2" borderId="8" xfId="1" applyFont="1" applyFill="1" applyBorder="1" applyAlignment="1">
      <alignment horizontal="right" vertical="center"/>
    </xf>
    <xf numFmtId="0" fontId="35" fillId="15" borderId="0" xfId="0" applyFont="1" applyFill="1" applyAlignment="1">
      <alignment vertical="center"/>
    </xf>
    <xf numFmtId="0" fontId="37" fillId="16" borderId="0" xfId="0" applyFont="1" applyFill="1" applyAlignment="1">
      <alignment horizontal="right" vertical="center"/>
    </xf>
    <xf numFmtId="9" fontId="20" fillId="17" borderId="1" xfId="0" applyNumberFormat="1" applyFont="1" applyFill="1" applyBorder="1" applyAlignment="1">
      <alignment horizontal="center" vertical="center"/>
    </xf>
    <xf numFmtId="0" fontId="38" fillId="14" borderId="6" xfId="0" applyFont="1" applyFill="1" applyBorder="1" applyAlignment="1">
      <alignment vertical="center"/>
    </xf>
    <xf numFmtId="9" fontId="40" fillId="11" borderId="1" xfId="0" applyNumberFormat="1" applyFont="1" applyFill="1" applyBorder="1" applyAlignment="1">
      <alignment horizontal="left" vertical="top" wrapText="1"/>
    </xf>
    <xf numFmtId="1" fontId="29" fillId="15" borderId="2" xfId="1" applyNumberFormat="1" applyFont="1" applyFill="1" applyBorder="1" applyAlignment="1">
      <alignment horizontal="center" vertical="center"/>
    </xf>
    <xf numFmtId="0" fontId="37" fillId="0" borderId="0" xfId="0" applyFont="1" applyAlignment="1">
      <alignment vertical="center"/>
    </xf>
    <xf numFmtId="1" fontId="23" fillId="3" borderId="2" xfId="1" applyNumberFormat="1" applyFont="1" applyFill="1" applyBorder="1" applyAlignment="1">
      <alignment horizontal="center" vertical="center"/>
    </xf>
    <xf numFmtId="1" fontId="26" fillId="3" borderId="0" xfId="0" applyNumberFormat="1" applyFont="1" applyFill="1" applyAlignment="1">
      <alignment horizontal="center" vertical="center"/>
    </xf>
    <xf numFmtId="9" fontId="39" fillId="18" borderId="1" xfId="0" applyNumberFormat="1" applyFont="1" applyFill="1" applyBorder="1" applyAlignment="1">
      <alignment horizontal="center" vertical="center"/>
    </xf>
    <xf numFmtId="9" fontId="39" fillId="18" borderId="1" xfId="1" applyFont="1" applyFill="1" applyBorder="1" applyAlignment="1">
      <alignment horizontal="center" vertical="center"/>
    </xf>
    <xf numFmtId="9" fontId="20" fillId="10" borderId="1" xfId="0" applyNumberFormat="1" applyFont="1" applyFill="1" applyBorder="1" applyAlignment="1">
      <alignment horizontal="center" vertical="center"/>
    </xf>
    <xf numFmtId="17" fontId="29" fillId="11" borderId="0" xfId="0" applyNumberFormat="1" applyFont="1" applyFill="1" applyAlignment="1">
      <alignment horizontal="center" vertical="center"/>
    </xf>
    <xf numFmtId="17" fontId="29" fillId="0" borderId="0" xfId="0" applyNumberFormat="1" applyFont="1" applyAlignment="1">
      <alignment horizontal="left" vertical="center"/>
    </xf>
    <xf numFmtId="9" fontId="0" fillId="3" borderId="8" xfId="1" applyFont="1" applyFill="1" applyBorder="1" applyAlignment="1">
      <alignment horizontal="right" vertical="center"/>
    </xf>
    <xf numFmtId="165" fontId="19" fillId="2" borderId="2" xfId="1" applyNumberFormat="1" applyFont="1" applyFill="1" applyBorder="1" applyAlignment="1">
      <alignment horizontal="center" vertical="center"/>
    </xf>
    <xf numFmtId="0" fontId="22" fillId="21" borderId="0" xfId="0" applyFont="1" applyFill="1" applyAlignment="1">
      <alignment horizontal="center" vertical="center"/>
    </xf>
    <xf numFmtId="0" fontId="37" fillId="20" borderId="11" xfId="0" applyFont="1" applyFill="1" applyBorder="1" applyAlignment="1">
      <alignment horizontal="right" vertical="center"/>
    </xf>
    <xf numFmtId="164" fontId="20" fillId="17" borderId="1" xfId="0" applyNumberFormat="1" applyFont="1" applyFill="1" applyBorder="1" applyAlignment="1">
      <alignment horizontal="center" vertical="center"/>
    </xf>
    <xf numFmtId="164" fontId="28"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43" fillId="5" borderId="0" xfId="0" applyFont="1" applyFill="1" applyAlignment="1">
      <alignment horizontal="right" vertical="center"/>
    </xf>
    <xf numFmtId="164" fontId="20" fillId="0" borderId="1" xfId="0" applyNumberFormat="1" applyFont="1" applyBorder="1" applyAlignment="1">
      <alignment horizontal="center" vertical="center"/>
    </xf>
    <xf numFmtId="9" fontId="20"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42" fillId="0" borderId="0" xfId="0" applyFont="1" applyAlignment="1">
      <alignment horizontal="center" vertical="center"/>
    </xf>
    <xf numFmtId="1" fontId="41" fillId="0" borderId="2" xfId="1" applyNumberFormat="1" applyFont="1" applyFill="1" applyBorder="1" applyAlignment="1">
      <alignment horizontal="center" vertical="center"/>
    </xf>
    <xf numFmtId="9" fontId="18" fillId="2" borderId="2" xfId="1" applyFont="1" applyFill="1" applyBorder="1" applyAlignment="1">
      <alignment horizontal="center" vertical="center"/>
    </xf>
    <xf numFmtId="0" fontId="0" fillId="0" borderId="0" xfId="0" applyAlignment="1">
      <alignment horizontal="center"/>
    </xf>
    <xf numFmtId="164" fontId="40" fillId="0" borderId="0" xfId="1" applyNumberFormat="1" applyFont="1" applyAlignment="1">
      <alignment horizontal="center" vertical="center"/>
    </xf>
    <xf numFmtId="0" fontId="32" fillId="14" borderId="12" xfId="0" applyFont="1" applyFill="1" applyBorder="1" applyAlignment="1">
      <alignment horizontal="center" vertical="center"/>
    </xf>
    <xf numFmtId="164" fontId="44" fillId="0" borderId="13" xfId="0" applyNumberFormat="1" applyFont="1" applyBorder="1" applyAlignment="1">
      <alignment horizontal="center" vertical="center"/>
    </xf>
    <xf numFmtId="164" fontId="20" fillId="15" borderId="14" xfId="0" applyNumberFormat="1" applyFont="1" applyFill="1" applyBorder="1" applyAlignment="1">
      <alignment horizontal="center" vertical="center"/>
    </xf>
    <xf numFmtId="164" fontId="20" fillId="18" borderId="15" xfId="0" applyNumberFormat="1" applyFont="1" applyFill="1" applyBorder="1" applyAlignment="1">
      <alignment horizontal="center" vertical="center"/>
    </xf>
    <xf numFmtId="164" fontId="20" fillId="15" borderId="16" xfId="0" applyNumberFormat="1" applyFont="1" applyFill="1" applyBorder="1" applyAlignment="1">
      <alignment horizontal="center" vertical="center"/>
    </xf>
    <xf numFmtId="164" fontId="20" fillId="18" borderId="17" xfId="0" applyNumberFormat="1" applyFont="1" applyFill="1" applyBorder="1" applyAlignment="1">
      <alignment horizontal="center" vertical="center"/>
    </xf>
    <xf numFmtId="9" fontId="19" fillId="11" borderId="18" xfId="1" applyFont="1" applyFill="1" applyBorder="1" applyAlignment="1">
      <alignment horizontal="right" vertical="center"/>
    </xf>
    <xf numFmtId="164" fontId="40" fillId="11" borderId="2" xfId="1" applyNumberFormat="1" applyFont="1" applyFill="1" applyBorder="1" applyAlignment="1">
      <alignment horizontal="center" vertical="center"/>
    </xf>
    <xf numFmtId="0" fontId="40" fillId="0" borderId="0" xfId="0" applyFont="1" applyAlignment="1">
      <alignment horizontal="right"/>
    </xf>
    <xf numFmtId="164" fontId="40" fillId="11" borderId="0" xfId="1" applyNumberFormat="1" applyFont="1" applyFill="1" applyAlignment="1">
      <alignment horizontal="center" vertical="center"/>
    </xf>
    <xf numFmtId="9" fontId="45" fillId="23" borderId="1" xfId="0" applyNumberFormat="1" applyFont="1" applyFill="1" applyBorder="1" applyAlignment="1">
      <alignment horizontal="center" vertical="center"/>
    </xf>
    <xf numFmtId="1" fontId="23" fillId="0" borderId="0" xfId="1" applyNumberFormat="1" applyFont="1" applyFill="1" applyBorder="1" applyAlignment="1">
      <alignment horizontal="center" vertical="center"/>
    </xf>
    <xf numFmtId="1" fontId="23" fillId="0" borderId="0" xfId="0" applyNumberFormat="1" applyFont="1" applyAlignment="1">
      <alignment horizontal="center" vertical="center"/>
    </xf>
    <xf numFmtId="0" fontId="47" fillId="2" borderId="0" xfId="2" applyFont="1" applyFill="1" applyAlignment="1">
      <alignment horizontal="center" wrapText="1"/>
    </xf>
    <xf numFmtId="0" fontId="47" fillId="2" borderId="0" xfId="2" applyFont="1" applyFill="1" applyAlignment="1">
      <alignment wrapText="1"/>
    </xf>
    <xf numFmtId="0" fontId="48" fillId="25" borderId="21" xfId="2" applyFont="1" applyFill="1" applyBorder="1" applyAlignment="1">
      <alignment horizontal="center" vertical="center" wrapText="1"/>
    </xf>
    <xf numFmtId="0" fontId="49" fillId="25" borderId="0" xfId="2" applyFont="1" applyFill="1" applyAlignment="1">
      <alignment horizontal="center" vertical="center" wrapText="1"/>
    </xf>
    <xf numFmtId="49" fontId="50" fillId="3" borderId="24" xfId="1" applyNumberFormat="1" applyFont="1" applyFill="1" applyBorder="1" applyAlignment="1">
      <alignment horizontal="center" vertical="center" wrapText="1"/>
    </xf>
    <xf numFmtId="49" fontId="50" fillId="25" borderId="25" xfId="1" applyNumberFormat="1" applyFont="1" applyFill="1" applyBorder="1" applyAlignment="1">
      <alignment horizontal="center" vertical="center" wrapText="1"/>
    </xf>
    <xf numFmtId="164" fontId="40" fillId="0" borderId="28" xfId="2" applyNumberFormat="1" applyFont="1" applyBorder="1" applyAlignment="1">
      <alignment horizontal="center" vertical="center"/>
    </xf>
    <xf numFmtId="164" fontId="40" fillId="0" borderId="29" xfId="2" applyNumberFormat="1" applyFont="1" applyBorder="1" applyAlignment="1">
      <alignment horizontal="center" vertical="center"/>
    </xf>
    <xf numFmtId="164" fontId="46" fillId="25" borderId="29" xfId="2" applyNumberFormat="1" applyFill="1" applyBorder="1" applyAlignment="1">
      <alignment wrapText="1"/>
    </xf>
    <xf numFmtId="164" fontId="46" fillId="25" borderId="29" xfId="2" applyNumberFormat="1" applyFill="1" applyBorder="1" applyAlignment="1">
      <alignment horizontal="center" wrapText="1"/>
    </xf>
    <xf numFmtId="0" fontId="46" fillId="0" borderId="0" xfId="2" applyAlignment="1">
      <alignment horizontal="center" wrapText="1"/>
    </xf>
    <xf numFmtId="0" fontId="46" fillId="0" borderId="0" xfId="2" applyAlignment="1">
      <alignment wrapText="1"/>
    </xf>
    <xf numFmtId="0" fontId="47" fillId="2" borderId="0" xfId="2" applyFont="1" applyFill="1"/>
    <xf numFmtId="0" fontId="46" fillId="0" borderId="0" xfId="2"/>
    <xf numFmtId="0" fontId="47" fillId="2" borderId="0" xfId="2" applyFont="1" applyFill="1" applyAlignment="1">
      <alignment horizontal="center" vertical="center" wrapText="1"/>
    </xf>
    <xf numFmtId="0" fontId="46" fillId="0" borderId="0" xfId="2" applyAlignment="1">
      <alignment horizontal="center" vertical="center" wrapText="1"/>
    </xf>
    <xf numFmtId="0" fontId="40" fillId="2" borderId="0" xfId="2" applyFont="1" applyFill="1" applyAlignment="1">
      <alignment horizontal="center" wrapText="1"/>
    </xf>
    <xf numFmtId="164" fontId="46" fillId="0" borderId="28" xfId="2" applyNumberFormat="1" applyBorder="1" applyAlignment="1">
      <alignment horizontal="center" vertical="center" wrapText="1"/>
    </xf>
    <xf numFmtId="164" fontId="46" fillId="0" borderId="29" xfId="2" applyNumberFormat="1" applyBorder="1" applyAlignment="1">
      <alignment horizontal="center" vertical="center" wrapText="1"/>
    </xf>
    <xf numFmtId="164" fontId="46" fillId="0" borderId="30" xfId="2" applyNumberFormat="1" applyBorder="1" applyAlignment="1">
      <alignment horizontal="center" vertical="center" wrapText="1"/>
    </xf>
    <xf numFmtId="164" fontId="37" fillId="0" borderId="29" xfId="2" applyNumberFormat="1" applyFont="1" applyBorder="1" applyAlignment="1">
      <alignment horizontal="center" vertical="center" wrapText="1"/>
    </xf>
    <xf numFmtId="165" fontId="46"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22" fillId="26" borderId="0" xfId="0" applyFont="1" applyFill="1" applyAlignment="1">
      <alignment horizontal="center" vertical="center"/>
    </xf>
    <xf numFmtId="0" fontId="54" fillId="27" borderId="41" xfId="0" applyFont="1" applyFill="1" applyBorder="1" applyAlignment="1">
      <alignment vertical="center"/>
    </xf>
    <xf numFmtId="164" fontId="29" fillId="27" borderId="41" xfId="0" applyNumberFormat="1" applyFont="1" applyFill="1" applyBorder="1" applyAlignment="1">
      <alignment horizontal="center" vertical="center"/>
    </xf>
    <xf numFmtId="0" fontId="40" fillId="0" borderId="0" xfId="0" applyFont="1" applyAlignment="1">
      <alignment horizontal="center" vertical="center"/>
    </xf>
    <xf numFmtId="0" fontId="20" fillId="15" borderId="41" xfId="0" applyFont="1" applyFill="1" applyBorder="1" applyAlignment="1">
      <alignment horizontal="right" vertical="center"/>
    </xf>
    <xf numFmtId="164" fontId="20" fillId="15" borderId="41" xfId="1" applyNumberFormat="1" applyFont="1" applyFill="1" applyBorder="1" applyAlignment="1">
      <alignment horizontal="center" vertical="center"/>
    </xf>
    <xf numFmtId="9" fontId="40" fillId="31" borderId="41" xfId="0" applyNumberFormat="1" applyFont="1" applyFill="1" applyBorder="1" applyAlignment="1">
      <alignment horizontal="center" vertical="center"/>
    </xf>
    <xf numFmtId="164" fontId="20" fillId="3" borderId="41" xfId="0" applyNumberFormat="1" applyFont="1" applyFill="1" applyBorder="1" applyAlignment="1">
      <alignment horizontal="center"/>
    </xf>
    <xf numFmtId="0" fontId="43" fillId="14" borderId="41" xfId="0" applyFont="1" applyFill="1" applyBorder="1" applyAlignment="1">
      <alignment horizontal="right" vertical="center"/>
    </xf>
    <xf numFmtId="164" fontId="43" fillId="14" borderId="41" xfId="1" applyNumberFormat="1" applyFont="1" applyFill="1" applyBorder="1" applyAlignment="1">
      <alignment horizontal="center" vertical="center"/>
    </xf>
    <xf numFmtId="164" fontId="20" fillId="15" borderId="41" xfId="0" applyNumberFormat="1" applyFont="1" applyFill="1" applyBorder="1" applyAlignment="1">
      <alignment horizontal="center"/>
    </xf>
    <xf numFmtId="164" fontId="43"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20" fillId="31" borderId="41" xfId="0" applyFont="1" applyFill="1" applyBorder="1" applyAlignment="1">
      <alignment horizontal="right"/>
    </xf>
    <xf numFmtId="164" fontId="19"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50" fillId="32" borderId="41" xfId="0" applyNumberFormat="1" applyFont="1" applyFill="1" applyBorder="1" applyAlignment="1">
      <alignment horizontal="right"/>
    </xf>
    <xf numFmtId="9" fontId="0" fillId="10" borderId="41" xfId="1" applyFont="1" applyFill="1" applyBorder="1" applyAlignment="1">
      <alignment horizontal="center"/>
    </xf>
    <xf numFmtId="164" fontId="40" fillId="0" borderId="41" xfId="0" applyNumberFormat="1" applyFont="1" applyBorder="1" applyAlignment="1">
      <alignment horizontal="center" vertical="center"/>
    </xf>
    <xf numFmtId="9" fontId="52" fillId="26" borderId="2" xfId="1" applyFont="1" applyFill="1" applyBorder="1" applyAlignment="1">
      <alignment horizontal="center" vertical="center"/>
    </xf>
    <xf numFmtId="164" fontId="52" fillId="26" borderId="2" xfId="1" applyNumberFormat="1" applyFont="1" applyFill="1" applyBorder="1" applyAlignment="1">
      <alignment horizontal="center" vertical="center"/>
    </xf>
    <xf numFmtId="0" fontId="55" fillId="26" borderId="0" xfId="0" applyFont="1" applyFill="1"/>
    <xf numFmtId="0" fontId="0" fillId="0" borderId="41" xfId="0" applyBorder="1"/>
    <xf numFmtId="9" fontId="40" fillId="0" borderId="41" xfId="0" applyNumberFormat="1" applyFont="1" applyBorder="1" applyAlignment="1">
      <alignment horizontal="center" vertical="center"/>
    </xf>
    <xf numFmtId="0" fontId="20" fillId="0" borderId="0" xfId="0" applyFont="1"/>
    <xf numFmtId="0" fontId="20" fillId="29" borderId="41" xfId="0" applyFont="1" applyFill="1" applyBorder="1"/>
    <xf numFmtId="164" fontId="20" fillId="29" borderId="41" xfId="0" applyNumberFormat="1" applyFont="1" applyFill="1" applyBorder="1" applyAlignment="1">
      <alignment horizontal="center"/>
    </xf>
    <xf numFmtId="0" fontId="49"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8" fillId="25" borderId="42" xfId="2" applyFont="1" applyFill="1" applyBorder="1" applyAlignment="1">
      <alignment horizontal="center" vertical="center" wrapText="1"/>
    </xf>
    <xf numFmtId="0" fontId="38" fillId="25" borderId="50" xfId="2" applyFont="1" applyFill="1" applyBorder="1" applyAlignment="1">
      <alignment horizontal="center" vertical="center" wrapText="1"/>
    </xf>
    <xf numFmtId="49" fontId="37" fillId="36" borderId="47" xfId="1" applyNumberFormat="1" applyFont="1" applyFill="1" applyBorder="1" applyAlignment="1">
      <alignment horizontal="center" vertical="center" wrapText="1"/>
    </xf>
    <xf numFmtId="49" fontId="50" fillId="36" borderId="24" xfId="1" applyNumberFormat="1" applyFont="1" applyFill="1" applyBorder="1" applyAlignment="1">
      <alignment horizontal="center" vertical="center" wrapText="1"/>
    </xf>
    <xf numFmtId="49" fontId="37" fillId="37" borderId="54" xfId="1" applyNumberFormat="1" applyFont="1" applyFill="1" applyBorder="1" applyAlignment="1">
      <alignment horizontal="center" vertical="center" wrapText="1"/>
    </xf>
    <xf numFmtId="49" fontId="50" fillId="37" borderId="47" xfId="1" applyNumberFormat="1" applyFont="1" applyFill="1" applyBorder="1" applyAlignment="1">
      <alignment horizontal="center" vertical="center" wrapText="1"/>
    </xf>
    <xf numFmtId="49" fontId="50" fillId="37" borderId="24" xfId="1" applyNumberFormat="1" applyFont="1" applyFill="1" applyBorder="1" applyAlignment="1">
      <alignment horizontal="center" vertical="center" wrapText="1"/>
    </xf>
    <xf numFmtId="49" fontId="50" fillId="37" borderId="26" xfId="1" applyNumberFormat="1" applyFont="1" applyFill="1" applyBorder="1" applyAlignment="1">
      <alignment horizontal="center" vertical="center" wrapText="1"/>
    </xf>
    <xf numFmtId="49" fontId="37" fillId="38" borderId="46" xfId="1" applyNumberFormat="1" applyFont="1" applyFill="1" applyBorder="1" applyAlignment="1">
      <alignment horizontal="center" vertical="center" wrapText="1"/>
    </xf>
    <xf numFmtId="49" fontId="50" fillId="38" borderId="24" xfId="1" applyNumberFormat="1" applyFont="1" applyFill="1" applyBorder="1" applyAlignment="1">
      <alignment horizontal="center" vertical="center" wrapText="1"/>
    </xf>
    <xf numFmtId="49" fontId="50" fillId="38" borderId="26" xfId="1" applyNumberFormat="1" applyFont="1" applyFill="1" applyBorder="1" applyAlignment="1">
      <alignment horizontal="center" vertical="center" wrapText="1"/>
    </xf>
    <xf numFmtId="49" fontId="37" fillId="24" borderId="54" xfId="1" applyNumberFormat="1" applyFont="1" applyFill="1" applyBorder="1" applyAlignment="1">
      <alignment horizontal="center" vertical="center" wrapText="1"/>
    </xf>
    <xf numFmtId="49" fontId="50" fillId="3" borderId="47" xfId="1" applyNumberFormat="1" applyFont="1" applyFill="1" applyBorder="1" applyAlignment="1">
      <alignment horizontal="center" vertical="center" wrapText="1"/>
    </xf>
    <xf numFmtId="49" fontId="37" fillId="39" borderId="54" xfId="1" applyNumberFormat="1" applyFont="1" applyFill="1" applyBorder="1" applyAlignment="1">
      <alignment horizontal="center" vertical="center" wrapText="1"/>
    </xf>
    <xf numFmtId="49" fontId="50" fillId="39" borderId="47" xfId="1" applyNumberFormat="1" applyFont="1" applyFill="1" applyBorder="1" applyAlignment="1">
      <alignment horizontal="center" vertical="center" wrapText="1"/>
    </xf>
    <xf numFmtId="49" fontId="50" fillId="39" borderId="24" xfId="1" applyNumberFormat="1" applyFont="1" applyFill="1" applyBorder="1" applyAlignment="1">
      <alignment horizontal="center" vertical="center" wrapText="1"/>
    </xf>
    <xf numFmtId="49" fontId="50" fillId="39" borderId="25" xfId="1" applyNumberFormat="1" applyFont="1" applyFill="1" applyBorder="1" applyAlignment="1">
      <alignment horizontal="center" vertical="center" wrapText="1"/>
    </xf>
    <xf numFmtId="9" fontId="56" fillId="35" borderId="25" xfId="1" applyFont="1" applyFill="1" applyBorder="1" applyAlignment="1">
      <alignment horizontal="center" vertical="center" wrapText="1"/>
    </xf>
    <xf numFmtId="9" fontId="40" fillId="25" borderId="55" xfId="1" applyFont="1" applyFill="1" applyBorder="1" applyAlignment="1">
      <alignment horizontal="center" vertical="center" wrapText="1"/>
    </xf>
    <xf numFmtId="49" fontId="43" fillId="25" borderId="56" xfId="1" applyNumberFormat="1" applyFont="1" applyFill="1" applyBorder="1" applyAlignment="1">
      <alignment horizontal="center" vertical="center" wrapText="1"/>
    </xf>
    <xf numFmtId="49" fontId="47" fillId="25" borderId="57" xfId="1" applyNumberFormat="1" applyFont="1" applyFill="1" applyBorder="1" applyAlignment="1">
      <alignment horizontal="center" vertical="center" wrapText="1"/>
    </xf>
    <xf numFmtId="164" fontId="35" fillId="29" borderId="58" xfId="2" applyNumberFormat="1" applyFont="1" applyFill="1" applyBorder="1" applyAlignment="1">
      <alignment horizontal="center" vertical="center"/>
    </xf>
    <xf numFmtId="164" fontId="29" fillId="0" borderId="27" xfId="1" applyNumberFormat="1" applyFont="1" applyFill="1" applyBorder="1" applyAlignment="1">
      <alignment horizontal="center" vertical="center"/>
    </xf>
    <xf numFmtId="164" fontId="20" fillId="36" borderId="59" xfId="2" applyNumberFormat="1" applyFont="1" applyFill="1" applyBorder="1" applyAlignment="1">
      <alignment horizontal="center" vertical="center"/>
    </xf>
    <xf numFmtId="164" fontId="37" fillId="37" borderId="27" xfId="2" applyNumberFormat="1" applyFont="1" applyFill="1" applyBorder="1" applyAlignment="1">
      <alignment horizontal="center" vertical="center" wrapText="1"/>
    </xf>
    <xf numFmtId="164" fontId="46" fillId="0" borderId="60" xfId="2" applyNumberFormat="1" applyBorder="1" applyAlignment="1">
      <alignment horizontal="center" vertical="center" wrapText="1"/>
    </xf>
    <xf numFmtId="164" fontId="37" fillId="38" borderId="27" xfId="2" applyNumberFormat="1" applyFont="1" applyFill="1" applyBorder="1" applyAlignment="1">
      <alignment horizontal="center" vertical="center" wrapText="1"/>
    </xf>
    <xf numFmtId="164" fontId="37" fillId="24" borderId="27" xfId="2" applyNumberFormat="1" applyFont="1" applyFill="1" applyBorder="1" applyAlignment="1">
      <alignment horizontal="center" vertical="center" wrapText="1"/>
    </xf>
    <xf numFmtId="164" fontId="46" fillId="0" borderId="61" xfId="2" applyNumberFormat="1" applyBorder="1" applyAlignment="1">
      <alignment horizontal="center" vertical="center" wrapText="1"/>
    </xf>
    <xf numFmtId="164" fontId="37" fillId="39" borderId="27" xfId="2" applyNumberFormat="1" applyFont="1" applyFill="1" applyBorder="1" applyAlignment="1">
      <alignment horizontal="center" vertical="center" wrapText="1"/>
    </xf>
    <xf numFmtId="164" fontId="29" fillId="3" borderId="27" xfId="1" applyNumberFormat="1" applyFont="1" applyFill="1" applyBorder="1" applyAlignment="1">
      <alignment horizontal="center" vertical="center"/>
    </xf>
    <xf numFmtId="164" fontId="40" fillId="3" borderId="28" xfId="2" applyNumberFormat="1" applyFont="1" applyFill="1" applyBorder="1" applyAlignment="1">
      <alignment horizontal="center" vertical="center"/>
    </xf>
    <xf numFmtId="164" fontId="40" fillId="3" borderId="29" xfId="2" applyNumberFormat="1" applyFont="1" applyFill="1" applyBorder="1" applyAlignment="1">
      <alignment horizontal="center" vertical="center"/>
    </xf>
    <xf numFmtId="164" fontId="46" fillId="3" borderId="28" xfId="2" applyNumberFormat="1" applyFill="1" applyBorder="1" applyAlignment="1">
      <alignment horizontal="center" vertical="center" wrapText="1"/>
    </xf>
    <xf numFmtId="164" fontId="46" fillId="3" borderId="30" xfId="2" applyNumberFormat="1" applyFill="1" applyBorder="1" applyAlignment="1">
      <alignment horizontal="center" vertical="center" wrapText="1"/>
    </xf>
    <xf numFmtId="164" fontId="46" fillId="3" borderId="29" xfId="2" applyNumberFormat="1" applyFill="1" applyBorder="1" applyAlignment="1">
      <alignment horizontal="center" vertical="center" wrapText="1"/>
    </xf>
    <xf numFmtId="164" fontId="46" fillId="3" borderId="60" xfId="2" applyNumberFormat="1" applyFill="1" applyBorder="1" applyAlignment="1">
      <alignment horizontal="center" vertical="center" wrapText="1"/>
    </xf>
    <xf numFmtId="164" fontId="46" fillId="3" borderId="61" xfId="2" applyNumberFormat="1" applyFill="1" applyBorder="1" applyAlignment="1">
      <alignment horizontal="center" vertical="center" wrapText="1"/>
    </xf>
    <xf numFmtId="164" fontId="37" fillId="3" borderId="29" xfId="2" applyNumberFormat="1" applyFont="1" applyFill="1" applyBorder="1" applyAlignment="1">
      <alignment horizontal="center" vertical="center" wrapText="1"/>
    </xf>
    <xf numFmtId="165" fontId="46" fillId="3" borderId="29" xfId="2" applyNumberFormat="1" applyFill="1" applyBorder="1" applyAlignment="1">
      <alignment horizontal="center" vertical="center" wrapText="1"/>
    </xf>
    <xf numFmtId="164" fontId="35" fillId="29" borderId="23" xfId="2" applyNumberFormat="1" applyFont="1" applyFill="1" applyBorder="1" applyAlignment="1">
      <alignment horizontal="center" vertical="center"/>
    </xf>
    <xf numFmtId="164" fontId="20" fillId="36" borderId="62" xfId="2" applyNumberFormat="1" applyFont="1" applyFill="1" applyBorder="1" applyAlignment="1">
      <alignment horizontal="center" vertical="center"/>
    </xf>
    <xf numFmtId="164" fontId="40" fillId="3" borderId="9" xfId="2" applyNumberFormat="1" applyFont="1" applyFill="1" applyBorder="1" applyAlignment="1">
      <alignment horizontal="center" vertical="center"/>
    </xf>
    <xf numFmtId="164" fontId="40" fillId="3" borderId="63" xfId="2" applyNumberFormat="1" applyFont="1" applyFill="1" applyBorder="1" applyAlignment="1">
      <alignment horizontal="center" vertical="center"/>
    </xf>
    <xf numFmtId="164" fontId="46" fillId="3" borderId="9" xfId="2" applyNumberFormat="1" applyFill="1" applyBorder="1" applyAlignment="1">
      <alignment horizontal="center" vertical="center" wrapText="1"/>
    </xf>
    <xf numFmtId="164" fontId="46" fillId="3" borderId="1" xfId="2" applyNumberFormat="1" applyFill="1" applyBorder="1" applyAlignment="1">
      <alignment horizontal="center" vertical="center" wrapText="1"/>
    </xf>
    <xf numFmtId="0" fontId="57" fillId="0" borderId="40" xfId="0" applyFont="1" applyBorder="1" applyAlignment="1">
      <alignment horizontal="left" vertical="center"/>
    </xf>
    <xf numFmtId="164" fontId="35" fillId="29" borderId="40" xfId="2" applyNumberFormat="1" applyFont="1" applyFill="1" applyBorder="1" applyAlignment="1">
      <alignment horizontal="center" vertical="center"/>
    </xf>
    <xf numFmtId="164" fontId="57" fillId="27" borderId="64" xfId="2" applyNumberFormat="1" applyFont="1" applyFill="1" applyBorder="1" applyAlignment="1">
      <alignment horizontal="center" vertical="center" wrapText="1"/>
    </xf>
    <xf numFmtId="164" fontId="57" fillId="36" borderId="54" xfId="2" applyNumberFormat="1" applyFont="1" applyFill="1" applyBorder="1" applyAlignment="1">
      <alignment horizontal="center" vertical="center" wrapText="1"/>
    </xf>
    <xf numFmtId="164" fontId="57" fillId="29" borderId="65" xfId="2" applyNumberFormat="1" applyFont="1" applyFill="1" applyBorder="1" applyAlignment="1">
      <alignment horizontal="center" vertical="center" wrapText="1"/>
    </xf>
    <xf numFmtId="164" fontId="57" fillId="29" borderId="66" xfId="2" applyNumberFormat="1" applyFont="1" applyFill="1" applyBorder="1" applyAlignment="1">
      <alignment horizontal="center" vertical="center" wrapText="1"/>
    </xf>
    <xf numFmtId="164" fontId="57" fillId="29" borderId="67" xfId="2" applyNumberFormat="1" applyFont="1" applyFill="1" applyBorder="1" applyAlignment="1">
      <alignment horizontal="center" vertical="center" wrapText="1"/>
    </xf>
    <xf numFmtId="164" fontId="57" fillId="37" borderId="68" xfId="2" applyNumberFormat="1" applyFont="1" applyFill="1" applyBorder="1" applyAlignment="1">
      <alignment horizontal="center" vertical="center" wrapText="1"/>
    </xf>
    <xf numFmtId="164" fontId="57" fillId="29" borderId="69" xfId="2" applyNumberFormat="1" applyFont="1" applyFill="1" applyBorder="1" applyAlignment="1">
      <alignment horizontal="center" vertical="center" wrapText="1"/>
    </xf>
    <xf numFmtId="164" fontId="57" fillId="29" borderId="70" xfId="2" applyNumberFormat="1" applyFont="1" applyFill="1" applyBorder="1" applyAlignment="1">
      <alignment horizontal="center" vertical="center" wrapText="1"/>
    </xf>
    <xf numFmtId="164" fontId="57" fillId="29" borderId="71" xfId="2" applyNumberFormat="1" applyFont="1" applyFill="1" applyBorder="1" applyAlignment="1">
      <alignment horizontal="center" vertical="center" wrapText="1"/>
    </xf>
    <xf numFmtId="164" fontId="57" fillId="38" borderId="72" xfId="2" applyNumberFormat="1" applyFont="1" applyFill="1" applyBorder="1" applyAlignment="1">
      <alignment horizontal="center" vertical="center" wrapText="1"/>
    </xf>
    <xf numFmtId="164" fontId="57" fillId="24" borderId="68" xfId="2" applyNumberFormat="1" applyFont="1" applyFill="1" applyBorder="1" applyAlignment="1">
      <alignment horizontal="center" vertical="center" wrapText="1"/>
    </xf>
    <xf numFmtId="164" fontId="57" fillId="29" borderId="31" xfId="2" applyNumberFormat="1" applyFont="1" applyFill="1" applyBorder="1" applyAlignment="1">
      <alignment horizontal="center" vertical="center" wrapText="1"/>
    </xf>
    <xf numFmtId="164" fontId="57" fillId="29" borderId="32" xfId="2" applyNumberFormat="1" applyFont="1" applyFill="1" applyBorder="1" applyAlignment="1">
      <alignment horizontal="center" vertical="center" wrapText="1"/>
    </xf>
    <xf numFmtId="164" fontId="57" fillId="29" borderId="33" xfId="2" applyNumberFormat="1" applyFont="1" applyFill="1" applyBorder="1" applyAlignment="1">
      <alignment horizontal="center" vertical="center" wrapText="1"/>
    </xf>
    <xf numFmtId="164" fontId="57" fillId="39" borderId="68" xfId="2" applyNumberFormat="1" applyFont="1" applyFill="1" applyBorder="1" applyAlignment="1">
      <alignment horizontal="center" vertical="center" wrapText="1"/>
    </xf>
    <xf numFmtId="164" fontId="57" fillId="25" borderId="32" xfId="2" applyNumberFormat="1" applyFont="1" applyFill="1" applyBorder="1" applyAlignment="1">
      <alignment horizontal="center" vertical="center" wrapText="1"/>
    </xf>
    <xf numFmtId="165" fontId="57" fillId="29" borderId="32" xfId="2" applyNumberFormat="1" applyFont="1" applyFill="1" applyBorder="1" applyAlignment="1">
      <alignment horizontal="center" vertical="center" wrapText="1"/>
    </xf>
    <xf numFmtId="0" fontId="58" fillId="0" borderId="0" xfId="0" applyFont="1"/>
    <xf numFmtId="0" fontId="38" fillId="34" borderId="6" xfId="0" applyFont="1" applyFill="1" applyBorder="1" applyAlignment="1">
      <alignment vertical="center"/>
    </xf>
    <xf numFmtId="0" fontId="36" fillId="34" borderId="7" xfId="0" applyFont="1" applyFill="1" applyBorder="1" applyAlignment="1">
      <alignment horizontal="center"/>
    </xf>
    <xf numFmtId="0" fontId="59" fillId="34" borderId="0" xfId="0" applyFont="1" applyFill="1" applyAlignment="1">
      <alignment horizontal="center" vertical="center"/>
    </xf>
    <xf numFmtId="164" fontId="32" fillId="34" borderId="73" xfId="1" applyNumberFormat="1" applyFont="1" applyFill="1" applyBorder="1" applyAlignment="1">
      <alignment horizontal="center" vertical="center"/>
    </xf>
    <xf numFmtId="0" fontId="60" fillId="15" borderId="0" xfId="0" applyFont="1" applyFill="1" applyAlignment="1">
      <alignment vertical="center"/>
    </xf>
    <xf numFmtId="17" fontId="61"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8" fillId="26" borderId="19" xfId="0" applyNumberFormat="1" applyFont="1" applyFill="1" applyBorder="1" applyAlignment="1">
      <alignment horizontal="right" vertical="center"/>
    </xf>
    <xf numFmtId="164" fontId="62" fillId="26" borderId="20" xfId="0" applyNumberFormat="1" applyFont="1" applyFill="1" applyBorder="1" applyAlignment="1">
      <alignment horizontal="center" vertical="center"/>
    </xf>
    <xf numFmtId="17" fontId="48" fillId="0" borderId="20" xfId="0" applyNumberFormat="1" applyFont="1" applyBorder="1" applyAlignment="1">
      <alignment horizontal="center" vertical="center"/>
    </xf>
    <xf numFmtId="164" fontId="62" fillId="26" borderId="32" xfId="0" applyNumberFormat="1" applyFont="1" applyFill="1" applyBorder="1" applyAlignment="1">
      <alignment horizontal="center" vertical="center"/>
    </xf>
    <xf numFmtId="20" fontId="63" fillId="0" borderId="32" xfId="0" applyNumberFormat="1" applyFont="1" applyBorder="1" applyAlignment="1">
      <alignment horizontal="center"/>
    </xf>
    <xf numFmtId="20" fontId="63" fillId="0" borderId="34" xfId="0" applyNumberFormat="1" applyFont="1" applyBorder="1" applyAlignment="1">
      <alignment horizontal="center"/>
    </xf>
    <xf numFmtId="0" fontId="28" fillId="14" borderId="0" xfId="0" applyFont="1" applyFill="1" applyAlignment="1">
      <alignment horizontal="right" vertical="center"/>
    </xf>
    <xf numFmtId="164" fontId="35" fillId="0" borderId="0" xfId="0" applyNumberFormat="1" applyFont="1" applyAlignment="1">
      <alignment horizontal="center"/>
    </xf>
    <xf numFmtId="164" fontId="28" fillId="8" borderId="29" xfId="0" applyNumberFormat="1" applyFont="1" applyFill="1" applyBorder="1" applyAlignment="1">
      <alignment horizontal="center" vertical="center"/>
    </xf>
    <xf numFmtId="9" fontId="64" fillId="11" borderId="18" xfId="1" applyFont="1" applyFill="1" applyBorder="1" applyAlignment="1">
      <alignment horizontal="right" vertical="center"/>
    </xf>
    <xf numFmtId="164" fontId="64" fillId="11" borderId="2" xfId="1" applyNumberFormat="1" applyFont="1" applyFill="1" applyBorder="1" applyAlignment="1">
      <alignment horizontal="center" vertical="center"/>
    </xf>
    <xf numFmtId="9" fontId="64" fillId="0" borderId="0" xfId="1" applyFont="1" applyAlignment="1">
      <alignment horizontal="center"/>
    </xf>
    <xf numFmtId="164" fontId="64" fillId="11" borderId="41" xfId="1" applyNumberFormat="1" applyFont="1" applyFill="1" applyBorder="1" applyAlignment="1">
      <alignment horizontal="center" vertical="center"/>
    </xf>
    <xf numFmtId="164" fontId="20" fillId="3" borderId="41" xfId="0" applyNumberFormat="1" applyFont="1" applyFill="1" applyBorder="1" applyAlignment="1">
      <alignment horizontal="center" vertical="center"/>
    </xf>
    <xf numFmtId="1" fontId="23" fillId="21" borderId="18" xfId="1" applyNumberFormat="1" applyFont="1" applyFill="1" applyBorder="1" applyAlignment="1">
      <alignment horizontal="center" vertical="center"/>
    </xf>
    <xf numFmtId="9" fontId="18" fillId="2" borderId="41" xfId="1" applyFont="1" applyFill="1" applyBorder="1" applyAlignment="1">
      <alignment horizontal="center" vertical="center"/>
    </xf>
    <xf numFmtId="9" fontId="18" fillId="3" borderId="41" xfId="1" applyFont="1" applyFill="1" applyBorder="1" applyAlignment="1">
      <alignment horizontal="center" vertical="center"/>
    </xf>
    <xf numFmtId="1" fontId="26" fillId="0" borderId="41" xfId="0" applyNumberFormat="1" applyFont="1" applyBorder="1" applyAlignment="1">
      <alignment horizontal="center"/>
    </xf>
    <xf numFmtId="164" fontId="28" fillId="8" borderId="41" xfId="0" applyNumberFormat="1" applyFont="1" applyFill="1" applyBorder="1" applyAlignment="1">
      <alignment horizontal="center" vertical="center"/>
    </xf>
    <xf numFmtId="0" fontId="28" fillId="5" borderId="0" xfId="0" applyFont="1" applyFill="1" applyAlignment="1">
      <alignment horizontal="right" vertical="center"/>
    </xf>
    <xf numFmtId="9" fontId="65" fillId="3" borderId="1" xfId="0" applyNumberFormat="1" applyFont="1" applyFill="1" applyBorder="1" applyAlignment="1">
      <alignment horizontal="center" vertical="center"/>
    </xf>
    <xf numFmtId="9" fontId="35" fillId="22" borderId="41" xfId="0" applyNumberFormat="1" applyFont="1" applyFill="1" applyBorder="1" applyAlignment="1">
      <alignment horizontal="center" vertical="center"/>
    </xf>
    <xf numFmtId="0" fontId="54" fillId="0" borderId="0" xfId="0" applyFont="1"/>
    <xf numFmtId="0" fontId="54" fillId="0" borderId="0" xfId="0" applyFont="1" applyAlignment="1">
      <alignment horizontal="left" vertical="top"/>
    </xf>
    <xf numFmtId="9" fontId="23" fillId="21" borderId="18" xfId="1" applyFont="1" applyFill="1" applyBorder="1" applyAlignment="1">
      <alignment horizontal="center" vertical="center"/>
    </xf>
    <xf numFmtId="0" fontId="49" fillId="20" borderId="10" xfId="0" applyFont="1" applyFill="1" applyBorder="1" applyAlignment="1">
      <alignment horizontal="right" vertical="center"/>
    </xf>
    <xf numFmtId="9" fontId="20" fillId="10" borderId="41" xfId="0" applyNumberFormat="1" applyFont="1" applyFill="1" applyBorder="1" applyAlignment="1">
      <alignment horizontal="center" vertical="center"/>
    </xf>
    <xf numFmtId="1" fontId="23" fillId="2" borderId="18" xfId="1" applyNumberFormat="1" applyFont="1" applyFill="1" applyBorder="1" applyAlignment="1">
      <alignment horizontal="center" vertical="center"/>
    </xf>
    <xf numFmtId="1" fontId="23" fillId="0" borderId="18" xfId="1" applyNumberFormat="1" applyFont="1" applyFill="1" applyBorder="1" applyAlignment="1">
      <alignment horizontal="center" vertical="center"/>
    </xf>
    <xf numFmtId="20" fontId="18" fillId="0" borderId="41" xfId="1" applyNumberFormat="1" applyFont="1" applyFill="1" applyBorder="1" applyAlignment="1">
      <alignment horizontal="center" vertical="center"/>
    </xf>
    <xf numFmtId="165" fontId="18" fillId="3" borderId="41" xfId="1" applyNumberFormat="1" applyFont="1" applyFill="1" applyBorder="1" applyAlignment="1">
      <alignment horizontal="center" vertical="center"/>
    </xf>
    <xf numFmtId="9" fontId="18" fillId="0" borderId="41" xfId="1" applyFont="1" applyFill="1" applyBorder="1" applyAlignment="1">
      <alignment horizontal="center" vertical="center"/>
    </xf>
    <xf numFmtId="1" fontId="41" fillId="0" borderId="75" xfId="1" applyNumberFormat="1" applyFont="1" applyFill="1" applyBorder="1" applyAlignment="1">
      <alignment horizontal="center" vertical="center"/>
    </xf>
    <xf numFmtId="0" fontId="28" fillId="26" borderId="76" xfId="0" applyFont="1" applyFill="1" applyBorder="1" applyAlignment="1">
      <alignment vertical="center"/>
    </xf>
    <xf numFmtId="0" fontId="36" fillId="26" borderId="77" xfId="0" applyFont="1" applyFill="1" applyBorder="1" applyAlignment="1">
      <alignment horizontal="center"/>
    </xf>
    <xf numFmtId="164" fontId="32" fillId="26" borderId="78" xfId="1" applyNumberFormat="1" applyFont="1" applyFill="1" applyBorder="1" applyAlignment="1">
      <alignment horizontal="center" vertical="center"/>
    </xf>
    <xf numFmtId="164" fontId="32" fillId="26" borderId="41" xfId="0" applyNumberFormat="1" applyFont="1" applyFill="1" applyBorder="1" applyAlignment="1">
      <alignment horizontal="center" vertical="center"/>
    </xf>
    <xf numFmtId="0" fontId="22" fillId="0" borderId="41" xfId="0" applyFont="1" applyBorder="1" applyAlignment="1">
      <alignment horizontal="center" vertical="center"/>
    </xf>
    <xf numFmtId="17" fontId="29" fillId="0" borderId="41" xfId="0" applyNumberFormat="1" applyFont="1" applyBorder="1" applyAlignment="1">
      <alignment horizontal="left" vertical="center"/>
    </xf>
    <xf numFmtId="17" fontId="29" fillId="0" borderId="41" xfId="0" applyNumberFormat="1" applyFont="1" applyBorder="1" applyAlignment="1">
      <alignment horizontal="center" vertical="center"/>
    </xf>
    <xf numFmtId="17" fontId="21" fillId="0" borderId="41" xfId="0" applyNumberFormat="1" applyFont="1" applyBorder="1" applyAlignment="1">
      <alignment horizontal="center" vertical="center"/>
    </xf>
    <xf numFmtId="164" fontId="29" fillId="0" borderId="41" xfId="0" applyNumberFormat="1" applyFont="1" applyBorder="1" applyAlignment="1">
      <alignment horizontal="center" vertical="center"/>
    </xf>
    <xf numFmtId="0" fontId="40" fillId="0" borderId="41" xfId="0" applyFont="1" applyBorder="1" applyAlignment="1">
      <alignment horizontal="center" vertical="center"/>
    </xf>
    <xf numFmtId="164" fontId="19" fillId="0" borderId="41" xfId="1" applyNumberFormat="1" applyFont="1" applyFill="1" applyBorder="1" applyAlignment="1">
      <alignment horizontal="center" vertical="center"/>
    </xf>
    <xf numFmtId="9" fontId="19" fillId="0" borderId="41" xfId="1" applyFont="1" applyFill="1" applyBorder="1" applyAlignment="1">
      <alignment horizontal="right" vertical="center"/>
    </xf>
    <xf numFmtId="9" fontId="19" fillId="0" borderId="41" xfId="1" applyFont="1" applyFill="1" applyBorder="1" applyAlignment="1">
      <alignment horizontal="center"/>
    </xf>
    <xf numFmtId="0" fontId="20" fillId="0" borderId="41" xfId="0" applyFont="1" applyBorder="1" applyAlignment="1">
      <alignment horizontal="right"/>
    </xf>
    <xf numFmtId="0" fontId="24" fillId="0" borderId="41" xfId="0" applyFont="1" applyBorder="1" applyAlignment="1">
      <alignment horizontal="center" vertical="center"/>
    </xf>
    <xf numFmtId="164" fontId="29"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9" fillId="0" borderId="41" xfId="0" applyFont="1" applyBorder="1"/>
    <xf numFmtId="0" fontId="20" fillId="0" borderId="41" xfId="0" applyFont="1" applyBorder="1" applyAlignment="1">
      <alignment horizontal="center"/>
    </xf>
    <xf numFmtId="9" fontId="20" fillId="0" borderId="41" xfId="0" applyNumberFormat="1" applyFont="1" applyBorder="1" applyAlignment="1">
      <alignment horizontal="center"/>
    </xf>
    <xf numFmtId="0" fontId="50" fillId="32" borderId="41" xfId="0" applyFont="1" applyFill="1" applyBorder="1" applyAlignment="1">
      <alignment horizontal="right"/>
    </xf>
    <xf numFmtId="17" fontId="50" fillId="32" borderId="41" xfId="0" applyNumberFormat="1" applyFont="1" applyFill="1" applyBorder="1" applyAlignment="1">
      <alignment horizontal="right"/>
    </xf>
    <xf numFmtId="164" fontId="43" fillId="26" borderId="2" xfId="1" applyNumberFormat="1" applyFont="1" applyFill="1" applyBorder="1" applyAlignment="1">
      <alignment horizontal="center" vertical="center"/>
    </xf>
    <xf numFmtId="0" fontId="20" fillId="11" borderId="41" xfId="0" applyFont="1" applyFill="1" applyBorder="1"/>
    <xf numFmtId="164" fontId="20" fillId="31" borderId="41" xfId="0" applyNumberFormat="1" applyFont="1" applyFill="1" applyBorder="1" applyAlignment="1">
      <alignment horizontal="center"/>
    </xf>
    <xf numFmtId="164" fontId="57" fillId="25" borderId="33" xfId="2" applyNumberFormat="1" applyFont="1" applyFill="1" applyBorder="1" applyAlignment="1">
      <alignment horizontal="center" vertical="center" wrapText="1"/>
    </xf>
    <xf numFmtId="164" fontId="37" fillId="3" borderId="63" xfId="2" applyNumberFormat="1" applyFont="1" applyFill="1" applyBorder="1" applyAlignment="1">
      <alignment horizontal="center" vertical="center" wrapText="1"/>
    </xf>
    <xf numFmtId="165" fontId="46" fillId="3" borderId="63" xfId="2" applyNumberFormat="1" applyFill="1" applyBorder="1" applyAlignment="1">
      <alignment horizontal="center" vertical="center" wrapText="1"/>
    </xf>
    <xf numFmtId="164" fontId="46" fillId="3" borderId="63" xfId="2" applyNumberFormat="1" applyFill="1" applyBorder="1" applyAlignment="1">
      <alignment horizontal="center" vertical="center" wrapText="1"/>
    </xf>
    <xf numFmtId="164" fontId="57"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7" fillId="25" borderId="90" xfId="1" applyNumberFormat="1" applyFont="1" applyFill="1" applyBorder="1" applyAlignment="1">
      <alignment horizontal="center" vertical="center" wrapText="1"/>
    </xf>
    <xf numFmtId="164" fontId="20" fillId="0" borderId="41" xfId="0" applyNumberFormat="1" applyFont="1" applyBorder="1"/>
    <xf numFmtId="0" fontId="18" fillId="0" borderId="41" xfId="0" applyFont="1" applyBorder="1" applyAlignment="1">
      <alignment horizontal="center" vertical="center"/>
    </xf>
    <xf numFmtId="17" fontId="18" fillId="0" borderId="41" xfId="0" applyNumberFormat="1" applyFont="1" applyBorder="1" applyAlignment="1">
      <alignment horizontal="center" vertical="center"/>
    </xf>
    <xf numFmtId="9" fontId="19" fillId="3" borderId="41" xfId="1" applyFont="1" applyFill="1" applyBorder="1" applyAlignment="1">
      <alignment horizontal="center"/>
    </xf>
    <xf numFmtId="165" fontId="17"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20" fillId="11" borderId="41" xfId="0" applyNumberFormat="1" applyFont="1" applyFill="1" applyBorder="1" applyAlignment="1">
      <alignment horizontal="center"/>
    </xf>
    <xf numFmtId="166" fontId="47" fillId="2" borderId="0" xfId="2" applyNumberFormat="1" applyFont="1" applyFill="1" applyAlignment="1">
      <alignment horizontal="center" wrapText="1"/>
    </xf>
    <xf numFmtId="166" fontId="39"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6" fillId="3" borderId="29" xfId="2" applyNumberFormat="1" applyFill="1" applyBorder="1" applyAlignment="1">
      <alignment horizontal="center" vertical="center" wrapText="1"/>
    </xf>
    <xf numFmtId="166" fontId="46" fillId="0" borderId="29" xfId="2" applyNumberFormat="1" applyBorder="1" applyAlignment="1">
      <alignment horizontal="center" vertical="center" wrapText="1"/>
    </xf>
    <xf numFmtId="166" fontId="46" fillId="3" borderId="63" xfId="2" applyNumberFormat="1" applyFill="1" applyBorder="1" applyAlignment="1">
      <alignment horizontal="center" vertical="center" wrapText="1"/>
    </xf>
    <xf numFmtId="166" fontId="57" fillId="29" borderId="34" xfId="2" applyNumberFormat="1" applyFont="1" applyFill="1" applyBorder="1" applyAlignment="1">
      <alignment horizontal="center" vertical="center" wrapText="1"/>
    </xf>
    <xf numFmtId="166" fontId="46" fillId="0" borderId="0" xfId="2" applyNumberFormat="1" applyAlignment="1">
      <alignment horizontal="center" wrapText="1"/>
    </xf>
    <xf numFmtId="166" fontId="43" fillId="25" borderId="56" xfId="1" applyNumberFormat="1" applyFont="1" applyFill="1" applyBorder="1" applyAlignment="1">
      <alignment horizontal="center" vertical="center" wrapText="1"/>
    </xf>
    <xf numFmtId="166" fontId="35" fillId="29" borderId="92" xfId="1" applyNumberFormat="1" applyFont="1" applyFill="1" applyBorder="1" applyAlignment="1">
      <alignment horizontal="center" vertical="center"/>
    </xf>
    <xf numFmtId="45" fontId="18" fillId="0" borderId="2" xfId="1" applyNumberFormat="1" applyFont="1" applyFill="1" applyBorder="1" applyAlignment="1">
      <alignment horizontal="center" vertical="center"/>
    </xf>
    <xf numFmtId="164" fontId="20"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17"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17" fillId="2" borderId="2" xfId="1" applyNumberFormat="1" applyFont="1" applyFill="1" applyBorder="1" applyAlignment="1">
      <alignment horizontal="center" vertical="center"/>
    </xf>
    <xf numFmtId="0" fontId="17"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64" fontId="59" fillId="34" borderId="73" xfId="1" applyNumberFormat="1" applyFont="1" applyFill="1" applyBorder="1" applyAlignment="1">
      <alignment horizontal="center" vertical="center"/>
    </xf>
    <xf numFmtId="9" fontId="18" fillId="0" borderId="2" xfId="1" applyFont="1" applyFill="1" applyBorder="1" applyAlignment="1">
      <alignment horizontal="center" vertical="center"/>
    </xf>
    <xf numFmtId="45" fontId="19" fillId="0" borderId="2" xfId="1" applyNumberFormat="1" applyFont="1" applyFill="1" applyBorder="1" applyAlignment="1">
      <alignment horizontal="center" vertical="center"/>
    </xf>
    <xf numFmtId="45" fontId="17" fillId="0" borderId="2" xfId="1" applyNumberFormat="1" applyFont="1" applyFill="1" applyBorder="1" applyAlignment="1">
      <alignment horizontal="center" vertical="center"/>
    </xf>
    <xf numFmtId="49" fontId="0" fillId="3" borderId="8" xfId="1" quotePrefix="1" applyNumberFormat="1" applyFont="1" applyFill="1" applyBorder="1" applyAlignment="1">
      <alignment horizontal="right" vertical="center"/>
    </xf>
    <xf numFmtId="9" fontId="16" fillId="2" borderId="2" xfId="1" applyFont="1" applyFill="1" applyBorder="1" applyAlignment="1">
      <alignment horizontal="center" vertical="center"/>
    </xf>
    <xf numFmtId="9" fontId="16" fillId="11" borderId="2" xfId="1" applyFont="1" applyFill="1" applyBorder="1" applyAlignment="1">
      <alignment horizontal="center" vertical="center"/>
    </xf>
    <xf numFmtId="9" fontId="15" fillId="2" borderId="2" xfId="1" applyFont="1" applyFill="1" applyBorder="1" applyAlignment="1">
      <alignment horizontal="center" vertical="center"/>
    </xf>
    <xf numFmtId="9" fontId="15" fillId="11" borderId="2" xfId="1" applyFont="1" applyFill="1" applyBorder="1" applyAlignment="1">
      <alignment horizontal="center" vertical="center"/>
    </xf>
    <xf numFmtId="9" fontId="14" fillId="2" borderId="2" xfId="1" applyFont="1" applyFill="1" applyBorder="1" applyAlignment="1">
      <alignment horizontal="center" vertical="center"/>
    </xf>
    <xf numFmtId="9" fontId="14" fillId="11" borderId="2" xfId="1" applyFont="1" applyFill="1" applyBorder="1" applyAlignment="1">
      <alignment horizontal="center" vertical="center"/>
    </xf>
    <xf numFmtId="45" fontId="14" fillId="0" borderId="2" xfId="1" applyNumberFormat="1" applyFont="1" applyFill="1" applyBorder="1" applyAlignment="1">
      <alignment horizontal="center" vertical="center"/>
    </xf>
    <xf numFmtId="9" fontId="13" fillId="2" borderId="2" xfId="1" applyFont="1" applyFill="1" applyBorder="1" applyAlignment="1">
      <alignment horizontal="center" vertical="center"/>
    </xf>
    <xf numFmtId="9" fontId="13" fillId="11" borderId="2" xfId="1" applyFont="1" applyFill="1" applyBorder="1" applyAlignment="1">
      <alignment horizontal="center" vertical="center"/>
    </xf>
    <xf numFmtId="9" fontId="12" fillId="2" borderId="2" xfId="1" applyFont="1" applyFill="1" applyBorder="1" applyAlignment="1">
      <alignment horizontal="center" vertical="center"/>
    </xf>
    <xf numFmtId="9" fontId="12" fillId="11" borderId="2" xfId="1" applyFont="1" applyFill="1" applyBorder="1" applyAlignment="1">
      <alignment horizontal="center" vertical="center"/>
    </xf>
    <xf numFmtId="9" fontId="11" fillId="2" borderId="2" xfId="1" applyFont="1" applyFill="1" applyBorder="1" applyAlignment="1">
      <alignment horizontal="center" vertical="center"/>
    </xf>
    <xf numFmtId="9" fontId="11" fillId="11" borderId="2" xfId="1" applyFont="1" applyFill="1" applyBorder="1" applyAlignment="1">
      <alignment horizontal="center" vertical="center"/>
    </xf>
    <xf numFmtId="9" fontId="10" fillId="2" borderId="2" xfId="1" applyFont="1" applyFill="1" applyBorder="1" applyAlignment="1">
      <alignment horizontal="center" vertical="center"/>
    </xf>
    <xf numFmtId="9" fontId="10" fillId="11" borderId="2" xfId="1" applyFont="1" applyFill="1" applyBorder="1" applyAlignment="1">
      <alignment horizontal="center" vertical="center"/>
    </xf>
    <xf numFmtId="9" fontId="9" fillId="2" borderId="2" xfId="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7" fillId="11" borderId="2" xfId="1" applyFont="1" applyFill="1" applyBorder="1" applyAlignment="1">
      <alignment horizontal="center" vertical="center"/>
    </xf>
    <xf numFmtId="9" fontId="7" fillId="2" borderId="2" xfId="1" applyFont="1" applyFill="1" applyBorder="1" applyAlignment="1">
      <alignment horizontal="center" vertical="center"/>
    </xf>
    <xf numFmtId="45" fontId="7" fillId="0" borderId="2" xfId="1" applyNumberFormat="1" applyFont="1" applyFill="1" applyBorder="1" applyAlignment="1">
      <alignment horizontal="center" vertical="center"/>
    </xf>
    <xf numFmtId="0" fontId="7" fillId="2" borderId="2" xfId="1" applyNumberFormat="1" applyFont="1" applyFill="1" applyBorder="1" applyAlignment="1">
      <alignment horizontal="center" vertical="center"/>
    </xf>
    <xf numFmtId="165" fontId="7" fillId="2" borderId="2" xfId="1" applyNumberFormat="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45" fontId="1" fillId="0" borderId="2" xfId="1" applyNumberFormat="1" applyFont="1" applyFill="1" applyBorder="1" applyAlignment="1">
      <alignment horizontal="center" vertical="center"/>
    </xf>
    <xf numFmtId="45" fontId="1" fillId="2" borderId="2" xfId="1" applyNumberFormat="1" applyFont="1" applyFill="1" applyBorder="1" applyAlignment="1">
      <alignment horizontal="center" vertical="center"/>
    </xf>
    <xf numFmtId="0" fontId="1" fillId="2" borderId="2" xfId="1" applyNumberFormat="1" applyFont="1" applyFill="1" applyBorder="1" applyAlignment="1">
      <alignment horizontal="center" vertical="center"/>
    </xf>
    <xf numFmtId="164" fontId="43" fillId="26" borderId="78" xfId="1" applyNumberFormat="1" applyFont="1" applyFill="1" applyBorder="1" applyAlignment="1">
      <alignment horizontal="center" vertical="center"/>
    </xf>
    <xf numFmtId="9" fontId="0" fillId="0" borderId="41" xfId="0" applyNumberFormat="1" applyBorder="1"/>
    <xf numFmtId="0" fontId="37" fillId="20" borderId="10" xfId="0" applyFont="1" applyFill="1" applyBorder="1" applyAlignment="1">
      <alignment vertical="center"/>
    </xf>
    <xf numFmtId="0" fontId="37" fillId="20" borderId="11" xfId="0" applyFont="1" applyFill="1" applyBorder="1" applyAlignment="1">
      <alignment vertical="center"/>
    </xf>
    <xf numFmtId="0" fontId="37" fillId="19" borderId="0" xfId="0" applyFont="1" applyFill="1" applyAlignment="1">
      <alignment vertical="center"/>
    </xf>
    <xf numFmtId="0" fontId="37" fillId="19" borderId="9" xfId="0" applyFont="1" applyFill="1" applyBorder="1" applyAlignment="1">
      <alignment vertical="center"/>
    </xf>
    <xf numFmtId="166" fontId="0" fillId="0" borderId="90" xfId="0" applyNumberFormat="1" applyBorder="1" applyAlignment="1">
      <alignment horizontal="center"/>
    </xf>
    <xf numFmtId="0" fontId="38" fillId="35" borderId="21" xfId="2" applyFont="1" applyFill="1" applyBorder="1" applyAlignment="1">
      <alignment horizontal="center" vertical="center" wrapText="1"/>
    </xf>
    <xf numFmtId="0" fontId="38" fillId="35" borderId="22" xfId="2" applyFont="1" applyFill="1" applyBorder="1" applyAlignment="1">
      <alignment horizontal="center" vertical="center" wrapText="1"/>
    </xf>
    <xf numFmtId="0" fontId="38" fillId="35" borderId="49" xfId="2" applyFont="1" applyFill="1" applyBorder="1" applyAlignment="1">
      <alignment horizontal="center" vertical="center" wrapText="1"/>
    </xf>
    <xf numFmtId="0" fontId="38" fillId="35" borderId="39" xfId="2" applyFont="1" applyFill="1" applyBorder="1" applyAlignment="1">
      <alignment horizontal="center" vertical="center" wrapText="1"/>
    </xf>
    <xf numFmtId="49" fontId="38" fillId="25" borderId="43" xfId="2" applyNumberFormat="1" applyFont="1" applyFill="1" applyBorder="1" applyAlignment="1">
      <alignment horizontal="center" vertical="center" wrapText="1"/>
    </xf>
    <xf numFmtId="49" fontId="38" fillId="25" borderId="44" xfId="2" applyNumberFormat="1" applyFont="1" applyFill="1" applyBorder="1" applyAlignment="1">
      <alignment horizontal="center" vertical="center" wrapText="1"/>
    </xf>
    <xf numFmtId="49" fontId="38" fillId="25" borderId="45" xfId="2" applyNumberFormat="1" applyFont="1" applyFill="1" applyBorder="1" applyAlignment="1">
      <alignment horizontal="center" vertical="center" wrapText="1"/>
    </xf>
    <xf numFmtId="49" fontId="38" fillId="25" borderId="51" xfId="2" applyNumberFormat="1" applyFont="1" applyFill="1" applyBorder="1" applyAlignment="1">
      <alignment horizontal="center" vertical="center" wrapText="1"/>
    </xf>
    <xf numFmtId="49" fontId="38" fillId="25" borderId="52" xfId="2" applyNumberFormat="1" applyFont="1" applyFill="1" applyBorder="1" applyAlignment="1">
      <alignment horizontal="center" vertical="center" wrapText="1"/>
    </xf>
    <xf numFmtId="49" fontId="38" fillId="25" borderId="53" xfId="2" applyNumberFormat="1" applyFont="1" applyFill="1" applyBorder="1" applyAlignment="1">
      <alignment horizontal="center" vertical="center" wrapText="1"/>
    </xf>
    <xf numFmtId="0" fontId="51" fillId="28" borderId="87" xfId="2" applyFont="1" applyFill="1" applyBorder="1" applyAlignment="1">
      <alignment horizontal="center" vertical="center"/>
    </xf>
    <xf numFmtId="0" fontId="51" fillId="28" borderId="88" xfId="2" applyFont="1" applyFill="1" applyBorder="1" applyAlignment="1">
      <alignment horizontal="center" vertical="center"/>
    </xf>
    <xf numFmtId="0" fontId="51" fillId="28" borderId="89" xfId="2" applyFont="1" applyFill="1" applyBorder="1" applyAlignment="1">
      <alignment horizontal="center" vertical="center"/>
    </xf>
    <xf numFmtId="49" fontId="38" fillId="34" borderId="86" xfId="2" applyNumberFormat="1" applyFont="1" applyFill="1" applyBorder="1" applyAlignment="1">
      <alignment horizontal="left" vertical="center" wrapText="1" indent="1"/>
    </xf>
    <xf numFmtId="49" fontId="38" fillId="34" borderId="21" xfId="2" applyNumberFormat="1" applyFont="1" applyFill="1" applyBorder="1" applyAlignment="1">
      <alignment horizontal="left" vertical="center" wrapText="1" indent="1"/>
    </xf>
    <xf numFmtId="49" fontId="38" fillId="34" borderId="22" xfId="2" applyNumberFormat="1" applyFont="1" applyFill="1" applyBorder="1" applyAlignment="1">
      <alignment horizontal="left" vertical="center" wrapText="1" indent="1"/>
    </xf>
    <xf numFmtId="0" fontId="49" fillId="36" borderId="46" xfId="2" applyFont="1" applyFill="1" applyBorder="1" applyAlignment="1">
      <alignment horizontal="center" vertical="center" wrapText="1"/>
    </xf>
    <xf numFmtId="0" fontId="49" fillId="36" borderId="47" xfId="2" applyFont="1" applyFill="1" applyBorder="1" applyAlignment="1">
      <alignment horizontal="center" vertical="center" wrapText="1"/>
    </xf>
    <xf numFmtId="0" fontId="49" fillId="36" borderId="48" xfId="2" applyFont="1" applyFill="1" applyBorder="1" applyAlignment="1">
      <alignment horizontal="center" vertical="center" wrapText="1"/>
    </xf>
    <xf numFmtId="0" fontId="49" fillId="37" borderId="46" xfId="2" applyFont="1" applyFill="1" applyBorder="1" applyAlignment="1">
      <alignment horizontal="center" vertical="center" wrapText="1"/>
    </xf>
    <xf numFmtId="0" fontId="49" fillId="37" borderId="47" xfId="2" applyFont="1" applyFill="1" applyBorder="1" applyAlignment="1">
      <alignment horizontal="center" vertical="center" wrapText="1"/>
    </xf>
    <xf numFmtId="0" fontId="49" fillId="37" borderId="48" xfId="2" applyFont="1" applyFill="1" applyBorder="1" applyAlignment="1">
      <alignment horizontal="center" vertical="center" wrapText="1"/>
    </xf>
    <xf numFmtId="0" fontId="49" fillId="38" borderId="46" xfId="2" applyFont="1" applyFill="1" applyBorder="1" applyAlignment="1">
      <alignment horizontal="center" vertical="center" wrapText="1"/>
    </xf>
    <xf numFmtId="0" fontId="49" fillId="38" borderId="47" xfId="2" applyFont="1" applyFill="1" applyBorder="1" applyAlignment="1">
      <alignment horizontal="center" vertical="center" wrapText="1"/>
    </xf>
    <xf numFmtId="0" fontId="49" fillId="38" borderId="48" xfId="2" applyFont="1" applyFill="1" applyBorder="1" applyAlignment="1">
      <alignment horizontal="center" vertical="center" wrapText="1"/>
    </xf>
    <xf numFmtId="0" fontId="49" fillId="24" borderId="85" xfId="2" applyFont="1" applyFill="1" applyBorder="1" applyAlignment="1">
      <alignment horizontal="center" vertical="center" wrapText="1"/>
    </xf>
    <xf numFmtId="0" fontId="49" fillId="24" borderId="83" xfId="2" applyFont="1" applyFill="1" applyBorder="1" applyAlignment="1">
      <alignment horizontal="center" vertical="center" wrapText="1"/>
    </xf>
    <xf numFmtId="0" fontId="49" fillId="24" borderId="84" xfId="2" applyFont="1" applyFill="1" applyBorder="1" applyAlignment="1">
      <alignment horizontal="center" vertical="center" wrapText="1"/>
    </xf>
    <xf numFmtId="0" fontId="49" fillId="39" borderId="82" xfId="2" applyFont="1" applyFill="1" applyBorder="1" applyAlignment="1">
      <alignment horizontal="center" vertical="center" wrapText="1"/>
    </xf>
    <xf numFmtId="0" fontId="49" fillId="39" borderId="83" xfId="2" applyFont="1" applyFill="1" applyBorder="1" applyAlignment="1">
      <alignment horizontal="center" vertical="center" wrapText="1"/>
    </xf>
    <xf numFmtId="0" fontId="49" fillId="39" borderId="84" xfId="2" applyFont="1" applyFill="1" applyBorder="1" applyAlignment="1">
      <alignment horizontal="center" vertical="center" wrapText="1"/>
    </xf>
    <xf numFmtId="9" fontId="53" fillId="30" borderId="79" xfId="0" applyNumberFormat="1" applyFont="1" applyFill="1" applyBorder="1" applyAlignment="1">
      <alignment horizontal="center" vertical="center" wrapText="1"/>
    </xf>
    <xf numFmtId="9" fontId="53" fillId="30" borderId="80" xfId="0" applyNumberFormat="1" applyFont="1" applyFill="1" applyBorder="1" applyAlignment="1">
      <alignment horizontal="center" vertical="center" wrapText="1"/>
    </xf>
    <xf numFmtId="9" fontId="53" fillId="30" borderId="81" xfId="0" applyNumberFormat="1" applyFont="1" applyFill="1" applyBorder="1" applyAlignment="1">
      <alignment horizontal="center" vertical="center" wrapText="1"/>
    </xf>
    <xf numFmtId="9" fontId="38" fillId="33" borderId="36" xfId="0" applyNumberFormat="1" applyFont="1" applyFill="1" applyBorder="1" applyAlignment="1">
      <alignment horizontal="center" vertical="center" wrapText="1"/>
    </xf>
    <xf numFmtId="9" fontId="38" fillId="33" borderId="35" xfId="0" applyNumberFormat="1" applyFont="1" applyFill="1" applyBorder="1" applyAlignment="1">
      <alignment horizontal="center" vertical="center" wrapText="1"/>
    </xf>
    <xf numFmtId="9" fontId="38" fillId="33" borderId="37" xfId="0" applyNumberFormat="1" applyFont="1" applyFill="1" applyBorder="1" applyAlignment="1">
      <alignment horizontal="center" vertical="center" wrapText="1"/>
    </xf>
    <xf numFmtId="0" fontId="37" fillId="20" borderId="10" xfId="0" applyFont="1" applyFill="1" applyBorder="1" applyAlignment="1">
      <alignment horizontal="right" vertical="center"/>
    </xf>
    <xf numFmtId="0" fontId="37" fillId="20" borderId="11" xfId="0" applyFont="1" applyFill="1" applyBorder="1" applyAlignment="1">
      <alignment horizontal="right" vertical="center"/>
    </xf>
    <xf numFmtId="0" fontId="37" fillId="19" borderId="0" xfId="0" applyFont="1" applyFill="1" applyAlignment="1">
      <alignment horizontal="center" vertical="center"/>
    </xf>
    <xf numFmtId="0" fontId="37"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278">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13" Type="http://schemas.openxmlformats.org/officeDocument/2006/relationships/customXml" Target="../ink/ink10.xml"/><Relationship Id="rId18" Type="http://schemas.openxmlformats.org/officeDocument/2006/relationships/customXml" Target="../ink/ink15.xml"/><Relationship Id="rId26" Type="http://schemas.openxmlformats.org/officeDocument/2006/relationships/customXml" Target="../ink/ink23.xml"/><Relationship Id="rId3" Type="http://schemas.openxmlformats.org/officeDocument/2006/relationships/image" Target="../media/image2.png"/><Relationship Id="rId21" Type="http://schemas.openxmlformats.org/officeDocument/2006/relationships/customXml" Target="../ink/ink18.xml"/><Relationship Id="rId7" Type="http://schemas.openxmlformats.org/officeDocument/2006/relationships/customXml" Target="../ink/ink5.xml"/><Relationship Id="rId12" Type="http://schemas.openxmlformats.org/officeDocument/2006/relationships/customXml" Target="../ink/ink9.xml"/><Relationship Id="rId17" Type="http://schemas.openxmlformats.org/officeDocument/2006/relationships/customXml" Target="../ink/ink14.xml"/><Relationship Id="rId25" Type="http://schemas.openxmlformats.org/officeDocument/2006/relationships/customXml" Target="../ink/ink22.xml"/><Relationship Id="rId2" Type="http://schemas.openxmlformats.org/officeDocument/2006/relationships/customXml" Target="../ink/ink1.xml"/><Relationship Id="rId16" Type="http://schemas.openxmlformats.org/officeDocument/2006/relationships/customXml" Target="../ink/ink13.xml"/><Relationship Id="rId20" Type="http://schemas.openxmlformats.org/officeDocument/2006/relationships/customXml" Target="../ink/ink17.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24" Type="http://schemas.openxmlformats.org/officeDocument/2006/relationships/customXml" Target="../ink/ink21.xml"/><Relationship Id="rId5" Type="http://schemas.openxmlformats.org/officeDocument/2006/relationships/customXml" Target="../ink/ink3.xml"/><Relationship Id="rId15" Type="http://schemas.openxmlformats.org/officeDocument/2006/relationships/customXml" Target="../ink/ink12.xml"/><Relationship Id="rId23" Type="http://schemas.openxmlformats.org/officeDocument/2006/relationships/customXml" Target="../ink/ink20.xml"/><Relationship Id="rId10" Type="http://schemas.openxmlformats.org/officeDocument/2006/relationships/customXml" Target="../ink/ink8.xml"/><Relationship Id="rId19" Type="http://schemas.openxmlformats.org/officeDocument/2006/relationships/customXml" Target="../ink/ink16.xml"/><Relationship Id="rId4" Type="http://schemas.openxmlformats.org/officeDocument/2006/relationships/customXml" Target="../ink/ink2.xml"/><Relationship Id="rId9" Type="http://schemas.openxmlformats.org/officeDocument/2006/relationships/customXml" Target="../ink/ink7.xml"/><Relationship Id="rId14" Type="http://schemas.openxmlformats.org/officeDocument/2006/relationships/customXml" Target="../ink/ink11.xml"/><Relationship Id="rId22" Type="http://schemas.openxmlformats.org/officeDocument/2006/relationships/customXml" Target="../ink/ink19.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1955799</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oneCellAnchor>
    <xdr:from>
      <xdr:col>10</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2" name="Ink 11">
              <a:extLst>
                <a:ext uri="{FF2B5EF4-FFF2-40B4-BE49-F238E27FC236}">
                  <a16:creationId xmlns:a16="http://schemas.microsoft.com/office/drawing/2014/main" id="{B3DCC0AB-D7CC-A24E-A0AD-0FFFB0FADBDE}"/>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11</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3" name="Ink 12">
              <a:extLst>
                <a:ext uri="{FF2B5EF4-FFF2-40B4-BE49-F238E27FC236}">
                  <a16:creationId xmlns:a16="http://schemas.microsoft.com/office/drawing/2014/main" id="{C697AB6E-3E3A-244C-9E26-3F8DD8AE07FB}"/>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12</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4" name="Ink 13">
              <a:extLst>
                <a:ext uri="{FF2B5EF4-FFF2-40B4-BE49-F238E27FC236}">
                  <a16:creationId xmlns:a16="http://schemas.microsoft.com/office/drawing/2014/main" id="{72D84607-5EA8-A248-9B29-D7AAB2ED079B}"/>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13</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5" name="Ink 14">
              <a:extLst>
                <a:ext uri="{FF2B5EF4-FFF2-40B4-BE49-F238E27FC236}">
                  <a16:creationId xmlns:a16="http://schemas.microsoft.com/office/drawing/2014/main" id="{6DF5B126-8941-504A-B52C-B9EC4E80D64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14</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6" name="Ink 15">
              <a:extLst>
                <a:ext uri="{FF2B5EF4-FFF2-40B4-BE49-F238E27FC236}">
                  <a16:creationId xmlns:a16="http://schemas.microsoft.com/office/drawing/2014/main" id="{5F730DCB-716E-5040-9CD7-DBD64F9D225C}"/>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15</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7" name="Ink 16">
              <a:extLst>
                <a:ext uri="{FF2B5EF4-FFF2-40B4-BE49-F238E27FC236}">
                  <a16:creationId xmlns:a16="http://schemas.microsoft.com/office/drawing/2014/main" id="{01C95CCB-993D-7044-A841-29CB49F18CB9}"/>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16</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8" name="Ink 17">
              <a:extLst>
                <a:ext uri="{FF2B5EF4-FFF2-40B4-BE49-F238E27FC236}">
                  <a16:creationId xmlns:a16="http://schemas.microsoft.com/office/drawing/2014/main" id="{B84D0946-B9E8-B14D-96C1-6571EE55E553}"/>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17</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19" name="Ink 18">
              <a:extLst>
                <a:ext uri="{FF2B5EF4-FFF2-40B4-BE49-F238E27FC236}">
                  <a16:creationId xmlns:a16="http://schemas.microsoft.com/office/drawing/2014/main" id="{63BBF2D9-B810-B34A-907D-26E33D3BE3D7}"/>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18</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20" name="Ink 19">
              <a:extLst>
                <a:ext uri="{FF2B5EF4-FFF2-40B4-BE49-F238E27FC236}">
                  <a16:creationId xmlns:a16="http://schemas.microsoft.com/office/drawing/2014/main" id="{C555E80A-B50B-1E40-894B-31E7C09AD2A1}"/>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15</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21" name="Ink 20">
              <a:extLst>
                <a:ext uri="{FF2B5EF4-FFF2-40B4-BE49-F238E27FC236}">
                  <a16:creationId xmlns:a16="http://schemas.microsoft.com/office/drawing/2014/main" id="{20524A64-2B61-9C48-8EB8-F0BBA98683BB}"/>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15</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22" name="Ink 21">
              <a:extLst>
                <a:ext uri="{FF2B5EF4-FFF2-40B4-BE49-F238E27FC236}">
                  <a16:creationId xmlns:a16="http://schemas.microsoft.com/office/drawing/2014/main" id="{E46C5F82-2047-1C48-8E6D-464265115CD0}"/>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16</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3" name="Ink 22">
              <a:extLst>
                <a:ext uri="{FF2B5EF4-FFF2-40B4-BE49-F238E27FC236}">
                  <a16:creationId xmlns:a16="http://schemas.microsoft.com/office/drawing/2014/main" id="{F29E4BA9-074C-7D46-B6B0-AC3B884255F8}"/>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17</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4" name="Ink 23">
              <a:extLst>
                <a:ext uri="{FF2B5EF4-FFF2-40B4-BE49-F238E27FC236}">
                  <a16:creationId xmlns:a16="http://schemas.microsoft.com/office/drawing/2014/main" id="{38219E1A-C80D-2B49-A29D-6EECD5406DA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oneCellAnchor>
    <xdr:from>
      <xdr:col>18</xdr:col>
      <xdr:colOff>931480</xdr:colOff>
      <xdr:row>52</xdr:row>
      <xdr:rowOff>128280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5" name="Ink 24">
              <a:extLst>
                <a:ext uri="{FF2B5EF4-FFF2-40B4-BE49-F238E27FC236}">
                  <a16:creationId xmlns:a16="http://schemas.microsoft.com/office/drawing/2014/main" id="{EAE42F75-3FB9-A44C-A18D-81664108C294}"/>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OUNCILS/ACCESS/COUNCILS%20ACCESS%2007%20JUL%202026.xlsx" TargetMode="External"/><Relationship Id="rId1" Type="http://schemas.openxmlformats.org/officeDocument/2006/relationships/externalLinkPath" Target="/Users/simonblair/Library/CloudStorage/Dropbox/ACXPA%20Quality%20Insights/REPORTS/2026/COUNCILS/ACCESS/COUNCILS%20ACCESS%2007%20JU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AYSIDE"/>
      <sheetName val="BOORANDARA"/>
      <sheetName val="BRISBANE"/>
      <sheetName val="CASEY"/>
      <sheetName val="FRANKSTON"/>
      <sheetName val="GEELONG"/>
      <sheetName val="KINGSTON"/>
      <sheetName val="KNOX"/>
      <sheetName val="LAUNCESTON"/>
      <sheetName val="MANNINGHAM"/>
      <sheetName val="MAROONDAH"/>
      <sheetName val="MONASH"/>
      <sheetName val="MORNINGTON"/>
      <sheetName val="ONKAPARINGA"/>
      <sheetName val="STIRLING"/>
      <sheetName val="WHITEHORSE"/>
    </sheetNames>
    <sheetDataSet>
      <sheetData sheetId="0"/>
      <sheetData sheetId="1"/>
      <sheetData sheetId="2">
        <row r="4">
          <cell r="D4">
            <v>0.77083333333333337</v>
          </cell>
          <cell r="E4">
            <v>0.20349206349206347</v>
          </cell>
          <cell r="F4">
            <v>0.74052083333333341</v>
          </cell>
          <cell r="G4">
            <v>0.58642857142857141</v>
          </cell>
          <cell r="H4">
            <v>0.75937500000000002</v>
          </cell>
          <cell r="I4">
            <v>0.6020833333333333</v>
          </cell>
          <cell r="J4">
            <v>0.69134920634920638</v>
          </cell>
          <cell r="K4">
            <v>0.82822420634920635</v>
          </cell>
          <cell r="L4">
            <v>0.67194444444444434</v>
          </cell>
          <cell r="M4">
            <v>0.53049603174603177</v>
          </cell>
          <cell r="N4">
            <v>0.78458333333333341</v>
          </cell>
          <cell r="O4">
            <v>0.68269841269841269</v>
          </cell>
          <cell r="P4">
            <v>0.77465277777777786</v>
          </cell>
          <cell r="Q4">
            <v>0.37119047619047624</v>
          </cell>
          <cell r="R4">
            <v>0.90833333333333333</v>
          </cell>
          <cell r="S4">
            <v>0.86488095238095242</v>
          </cell>
        </row>
        <row r="70">
          <cell r="B70">
            <v>1.5401716820987654E-3</v>
          </cell>
          <cell r="D70">
            <v>4.9382716049382717E-4</v>
          </cell>
          <cell r="E70">
            <v>2.486496913580247E-3</v>
          </cell>
          <cell r="F70">
            <v>8.2754629629629617E-4</v>
          </cell>
          <cell r="G70">
            <v>1.9251543209876543E-3</v>
          </cell>
          <cell r="H70">
            <v>1.0628858024691358E-3</v>
          </cell>
          <cell r="I70">
            <v>4.6527777777777774E-3</v>
          </cell>
          <cell r="J70">
            <v>1.0069444444444446E-3</v>
          </cell>
          <cell r="K70">
            <v>1.5470679012345679E-3</v>
          </cell>
          <cell r="L70">
            <v>6.9637345679012354E-4</v>
          </cell>
          <cell r="M70">
            <v>1.5567129629629631E-3</v>
          </cell>
          <cell r="N70">
            <v>7.4459876543209874E-4</v>
          </cell>
          <cell r="O70">
            <v>1.390817901234568E-3</v>
          </cell>
          <cell r="P70">
            <v>1.0397376543209876E-3</v>
          </cell>
          <cell r="Q70">
            <v>3.7152777777777774E-3</v>
          </cell>
          <cell r="R70">
            <v>3.7615740740740735E-4</v>
          </cell>
          <cell r="S70">
            <v>1.1203703703703705E-3</v>
          </cell>
        </row>
      </sheetData>
      <sheetData sheetId="3">
        <row r="4">
          <cell r="D4">
            <v>0.90833333333333333</v>
          </cell>
          <cell r="E4">
            <v>0.71785714285714286</v>
          </cell>
          <cell r="F4">
            <v>0.72232142857142856</v>
          </cell>
          <cell r="G4">
            <v>0.90833333333333333</v>
          </cell>
          <cell r="H4">
            <v>0.8354166666666667</v>
          </cell>
          <cell r="I4">
            <v>0.87708333333333333</v>
          </cell>
        </row>
      </sheetData>
      <sheetData sheetId="4">
        <row r="4">
          <cell r="D4">
            <v>0.80541666666666667</v>
          </cell>
          <cell r="E4">
            <v>0.69291666666666663</v>
          </cell>
          <cell r="F4">
            <v>0.72416666666666663</v>
          </cell>
          <cell r="G4">
            <v>0.77416666666666667</v>
          </cell>
          <cell r="H4">
            <v>0.40660714285714289</v>
          </cell>
          <cell r="I4">
            <v>0.69291666666666663</v>
          </cell>
        </row>
      </sheetData>
      <sheetData sheetId="5">
        <row r="4">
          <cell r="D4">
            <v>0.78125</v>
          </cell>
          <cell r="E4">
            <v>0.75</v>
          </cell>
          <cell r="F4">
            <v>0.78125</v>
          </cell>
        </row>
      </sheetData>
      <sheetData sheetId="6">
        <row r="4">
          <cell r="D4">
            <v>0</v>
          </cell>
          <cell r="E4">
            <v>0.28083333333333332</v>
          </cell>
          <cell r="F4">
            <v>0</v>
          </cell>
          <cell r="G4">
            <v>0.25464285714285712</v>
          </cell>
          <cell r="H4">
            <v>0.42339285714285713</v>
          </cell>
          <cell r="I4">
            <v>0.26208333333333333</v>
          </cell>
        </row>
      </sheetData>
      <sheetData sheetId="7">
        <row r="4">
          <cell r="D4">
            <v>0.66500000000000004</v>
          </cell>
          <cell r="E4">
            <v>0.72750000000000004</v>
          </cell>
          <cell r="F4">
            <v>0.72750000000000004</v>
          </cell>
          <cell r="G4">
            <v>0.72750000000000004</v>
          </cell>
          <cell r="H4">
            <v>0.72750000000000004</v>
          </cell>
          <cell r="I4">
            <v>0.75875000000000004</v>
          </cell>
          <cell r="J4">
            <v>0.75875000000000004</v>
          </cell>
          <cell r="K4">
            <v>0.75875000000000004</v>
          </cell>
          <cell r="L4">
            <v>0.75875000000000004</v>
          </cell>
          <cell r="M4">
            <v>0.75875000000000004</v>
          </cell>
          <cell r="N4">
            <v>0.75875000000000004</v>
          </cell>
          <cell r="O4">
            <v>0.75875000000000004</v>
          </cell>
        </row>
      </sheetData>
      <sheetData sheetId="8">
        <row r="4">
          <cell r="D4">
            <v>0.64416666666666667</v>
          </cell>
          <cell r="E4">
            <v>0.71708333333333329</v>
          </cell>
          <cell r="F4">
            <v>0.64416666666666667</v>
          </cell>
          <cell r="G4">
            <v>0.67541666666666667</v>
          </cell>
          <cell r="H4">
            <v>0.67541666666666667</v>
          </cell>
          <cell r="I4">
            <v>0.67541666666666667</v>
          </cell>
        </row>
      </sheetData>
      <sheetData sheetId="9">
        <row r="4">
          <cell r="D4">
            <v>0.54339285714285712</v>
          </cell>
          <cell r="E4">
            <v>0.50916666666666666</v>
          </cell>
          <cell r="F4">
            <v>0.5508333333333334</v>
          </cell>
          <cell r="G4">
            <v>0.5508333333333334</v>
          </cell>
          <cell r="H4">
            <v>0.47791666666666666</v>
          </cell>
          <cell r="I4">
            <v>0.5508333333333334</v>
          </cell>
        </row>
      </sheetData>
      <sheetData sheetId="10">
        <row r="4">
          <cell r="D4">
            <v>0.85</v>
          </cell>
          <cell r="E4">
            <v>0.85</v>
          </cell>
          <cell r="F4">
            <v>0.85</v>
          </cell>
          <cell r="G4">
            <v>0.78749999999999998</v>
          </cell>
          <cell r="H4">
            <v>0.78749999999999998</v>
          </cell>
          <cell r="I4">
            <v>0.5229166666666667</v>
          </cell>
        </row>
      </sheetData>
      <sheetData sheetId="11">
        <row r="4">
          <cell r="D4">
            <v>0.57214285714285718</v>
          </cell>
          <cell r="E4">
            <v>0.62124999999999997</v>
          </cell>
          <cell r="F4">
            <v>0.5658928571428572</v>
          </cell>
        </row>
      </sheetData>
      <sheetData sheetId="12">
        <row r="4">
          <cell r="D4">
            <v>0.20660714285714288</v>
          </cell>
          <cell r="E4">
            <v>0.20660714285714288</v>
          </cell>
          <cell r="F4">
            <v>0.20660714285714288</v>
          </cell>
          <cell r="G4">
            <v>0.6691071428571429</v>
          </cell>
          <cell r="H4">
            <v>0.7316071428571429</v>
          </cell>
          <cell r="I4">
            <v>0.20660714285714288</v>
          </cell>
        </row>
      </sheetData>
      <sheetData sheetId="13">
        <row r="4">
          <cell r="D4">
            <v>0.90833333333333333</v>
          </cell>
          <cell r="E4">
            <v>0.90833333333333333</v>
          </cell>
          <cell r="F4">
            <v>0.90833333333333333</v>
          </cell>
          <cell r="G4">
            <v>0.90833333333333333</v>
          </cell>
          <cell r="H4">
            <v>0.90833333333333333</v>
          </cell>
          <cell r="I4">
            <v>0.90833333333333333</v>
          </cell>
        </row>
      </sheetData>
      <sheetData sheetId="14">
        <row r="4">
          <cell r="D4">
            <v>0.86875000000000002</v>
          </cell>
          <cell r="E4">
            <v>0.83750000000000002</v>
          </cell>
          <cell r="F4">
            <v>0.55624999999999991</v>
          </cell>
          <cell r="G4">
            <v>0.58749999999999991</v>
          </cell>
          <cell r="H4">
            <v>0.83750000000000002</v>
          </cell>
          <cell r="I4">
            <v>0.86875000000000002</v>
          </cell>
        </row>
      </sheetData>
      <sheetData sheetId="15">
        <row r="4">
          <cell r="D4">
            <v>0.80541666666666667</v>
          </cell>
          <cell r="E4">
            <v>0.77416666666666667</v>
          </cell>
          <cell r="F4">
            <v>0.80541666666666667</v>
          </cell>
          <cell r="G4">
            <v>0.77416666666666667</v>
          </cell>
          <cell r="H4">
            <v>0.77416666666666667</v>
          </cell>
          <cell r="I4">
            <v>0.77416666666666667</v>
          </cell>
        </row>
      </sheetData>
      <sheetData sheetId="16">
        <row r="4">
          <cell r="D4">
            <v>0.55624999999999991</v>
          </cell>
          <cell r="E4">
            <v>0.72499999999999998</v>
          </cell>
          <cell r="F4">
            <v>0.52499999999999991</v>
          </cell>
        </row>
      </sheetData>
      <sheetData sheetId="17">
        <row r="4">
          <cell r="D4">
            <v>0.7003571428571429</v>
          </cell>
          <cell r="E4">
            <v>0.64208333333333334</v>
          </cell>
          <cell r="F4">
            <v>0.7316071428571429</v>
          </cell>
        </row>
      </sheetData>
      <sheetData sheetId="18">
        <row r="4">
          <cell r="D4">
            <v>0.90833333333333333</v>
          </cell>
          <cell r="E4">
            <v>0.78482142857142856</v>
          </cell>
          <cell r="F4">
            <v>0.90833333333333333</v>
          </cell>
          <cell r="G4">
            <v>0.87708333333333333</v>
          </cell>
          <cell r="H4">
            <v>0.78482142857142856</v>
          </cell>
          <cell r="I4">
            <v>0.87708333333333333</v>
          </cell>
          <cell r="J4">
            <v>0.84583333333333333</v>
          </cell>
          <cell r="K4">
            <v>0.84583333333333333</v>
          </cell>
          <cell r="L4">
            <v>0.90833333333333333</v>
          </cell>
          <cell r="M4">
            <v>0.90833333333333333</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6:24.790"/>
    </inkml:context>
    <inkml:brush xml:id="br0">
      <inkml:brushProperty name="width" value="0.035" units="cm"/>
      <inkml:brushProperty name="height" value="0.035" units="cm"/>
    </inkml:brush>
  </inkml:definitions>
  <inkml:trace contextRef="#ctx0" brushRef="#br0">0 1 24575,'0'0'0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6:29.138"/>
    </inkml:context>
    <inkml:brush xml:id="br0">
      <inkml:brushProperty name="width" value="0.035" units="cm"/>
      <inkml:brushProperty name="height" value="0.035" units="cm"/>
    </inkml:brush>
  </inkml:definitions>
  <inkml:trace contextRef="#ctx0" brushRef="#br0">0 1 24575,'0'0'0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6:30.131"/>
    </inkml:context>
    <inkml:brush xml:id="br0">
      <inkml:brushProperty name="width" value="0.035" units="cm"/>
      <inkml:brushProperty name="height" value="0.035" units="cm"/>
    </inkml:brush>
  </inkml:definitions>
  <inkml:trace contextRef="#ctx0" brushRef="#br0">0 1 24575,'0'0'0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6:31.176"/>
    </inkml:context>
    <inkml:brush xml:id="br0">
      <inkml:brushProperty name="width" value="0.035" units="cm"/>
      <inkml:brushProperty name="height" value="0.035" units="cm"/>
    </inkml:brush>
  </inkml:definitions>
  <inkml:trace contextRef="#ctx0" brushRef="#br0">0 1 24575,'0'0'0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6:34.315"/>
    </inkml:context>
    <inkml:brush xml:id="br0">
      <inkml:brushProperty name="width" value="0.035" units="cm"/>
      <inkml:brushProperty name="height" value="0.035" units="cm"/>
    </inkml:brush>
  </inkml:definitions>
  <inkml:trace contextRef="#ctx0" brushRef="#br0">0 1 24575,'0'0'0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6:41.689"/>
    </inkml:context>
    <inkml:brush xml:id="br0">
      <inkml:brushProperty name="width" value="0.035" units="cm"/>
      <inkml:brushProperty name="height" value="0.035" units="cm"/>
    </inkml:brush>
  </inkml:definitions>
  <inkml:trace contextRef="#ctx0" brushRef="#br0">0 1 24575,'0'0'0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8:39.495"/>
    </inkml:context>
    <inkml:brush xml:id="br0">
      <inkml:brushProperty name="width" value="0.035" units="cm"/>
      <inkml:brushProperty name="height" value="0.035" units="cm"/>
    </inkml:brush>
  </inkml:definitions>
  <inkml:trace contextRef="#ctx0" brushRef="#br0">0 1 24575,'0'0'0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8:41.224"/>
    </inkml:context>
    <inkml:brush xml:id="br0">
      <inkml:brushProperty name="width" value="0.035" units="cm"/>
      <inkml:brushProperty name="height" value="0.035" units="cm"/>
    </inkml:brush>
  </inkml:definitions>
  <inkml:trace contextRef="#ctx0" brushRef="#br0">0 1 24575,'0'0'0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28:42.320"/>
    </inkml:context>
    <inkml:brush xml:id="br0">
      <inkml:brushProperty name="width" value="0.035" units="cm"/>
      <inkml:brushProperty name="height" value="0.035" units="cm"/>
    </inkml:brush>
  </inkml:definitions>
  <inkml:trace contextRef="#ctx0" brushRef="#br0">0 1 24575,'0'0'0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07:33:48.812"/>
    </inkml:context>
    <inkml:brush xml:id="br0">
      <inkml:brushProperty name="width" value="0.035" units="cm"/>
      <inkml:brushProperty name="height" value="0.035" units="cm"/>
    </inkml:brush>
  </inkml:definitions>
  <inkml:trace contextRef="#ctx0" brushRef="#br0">0 1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23:36:15.020"/>
    </inkml:context>
    <inkml:brush xml:id="br0">
      <inkml:brushProperty name="width" value="0.035" units="cm"/>
      <inkml:brushProperty name="height" value="0.035" units="cm"/>
    </inkml:brush>
  </inkml:definitions>
  <inkml:trace contextRef="#ctx0" brushRef="#br0">0 1 24575,'0'0'0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23:36:16.310"/>
    </inkml:context>
    <inkml:brush xml:id="br0">
      <inkml:brushProperty name="width" value="0.035" units="cm"/>
      <inkml:brushProperty name="height" value="0.035" units="cm"/>
    </inkml:brush>
  </inkml:definitions>
  <inkml:trace contextRef="#ctx0" brushRef="#br0">0 1 24575,'0'0'0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23:36:17.872"/>
    </inkml:context>
    <inkml:brush xml:id="br0">
      <inkml:brushProperty name="width" value="0.035" units="cm"/>
      <inkml:brushProperty name="height" value="0.035" units="cm"/>
    </inkml:brush>
  </inkml:definitions>
  <inkml:trace contextRef="#ctx0" brushRef="#br0">0 1 24575,'0'0'0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0T23:36:19.662"/>
    </inkml:context>
    <inkml:brush xml:id="br0">
      <inkml:brushProperty name="width" value="0.035" units="cm"/>
      <inkml:brushProperty name="height" value="0.035" units="cm"/>
    </inkml:brush>
  </inkml:definitions>
  <inkml:trace contextRef="#ctx0" brushRef="#br0">0 1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B5" activePane="bottomRight" state="frozen"/>
      <selection pane="topRight" activeCell="B1" sqref="B1"/>
      <selection pane="bottomLeft" activeCell="A5" sqref="A5"/>
      <selection pane="bottomRight" activeCell="AB9" sqref="AB9"/>
    </sheetView>
  </sheetViews>
  <sheetFormatPr baseColWidth="10" defaultColWidth="11.1640625" defaultRowHeight="16" x14ac:dyDescent="0.2"/>
  <cols>
    <col min="1" max="1" width="36" style="77" bestFit="1"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t="s">
        <v>1</v>
      </c>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48" t="s">
        <v>86</v>
      </c>
      <c r="B2" s="369" t="s">
        <v>84</v>
      </c>
      <c r="C2" s="372" t="s">
        <v>85</v>
      </c>
      <c r="D2" s="351" t="s">
        <v>293</v>
      </c>
      <c r="E2" s="352"/>
      <c r="F2" s="352"/>
      <c r="G2" s="352"/>
      <c r="H2" s="352"/>
      <c r="I2" s="352"/>
      <c r="J2" s="352"/>
      <c r="K2" s="352"/>
      <c r="L2" s="352"/>
      <c r="M2" s="352"/>
      <c r="N2" s="352"/>
      <c r="O2" s="352"/>
      <c r="P2" s="352"/>
      <c r="Q2" s="352"/>
      <c r="R2" s="352"/>
      <c r="S2" s="352"/>
      <c r="T2" s="352"/>
      <c r="U2" s="352"/>
      <c r="V2" s="352"/>
      <c r="W2" s="352"/>
      <c r="X2" s="352"/>
      <c r="Y2" s="352"/>
      <c r="Z2" s="353"/>
      <c r="AA2" s="66"/>
      <c r="AB2" s="338" t="s">
        <v>48</v>
      </c>
      <c r="AC2" s="338"/>
      <c r="AD2" s="339"/>
      <c r="AE2" s="119"/>
      <c r="AF2" s="342"/>
      <c r="AG2" s="343"/>
      <c r="AH2" s="343"/>
      <c r="AI2" s="343"/>
      <c r="AJ2" s="343"/>
      <c r="AK2" s="343"/>
      <c r="AL2" s="344"/>
      <c r="AM2" s="337"/>
    </row>
    <row r="3" spans="1:39" ht="27" customHeight="1" thickBot="1" x14ac:dyDescent="0.25">
      <c r="A3" s="349"/>
      <c r="B3" s="370"/>
      <c r="C3" s="373"/>
      <c r="D3" s="354" t="s">
        <v>8</v>
      </c>
      <c r="E3" s="355"/>
      <c r="F3" s="355"/>
      <c r="G3" s="355"/>
      <c r="H3" s="356"/>
      <c r="I3" s="357" t="s">
        <v>9</v>
      </c>
      <c r="J3" s="358"/>
      <c r="K3" s="358"/>
      <c r="L3" s="359"/>
      <c r="M3" s="360" t="s">
        <v>10</v>
      </c>
      <c r="N3" s="361"/>
      <c r="O3" s="361"/>
      <c r="P3" s="361"/>
      <c r="Q3" s="362"/>
      <c r="R3" s="363" t="s">
        <v>11</v>
      </c>
      <c r="S3" s="364"/>
      <c r="T3" s="364"/>
      <c r="U3" s="365"/>
      <c r="V3" s="366" t="s">
        <v>101</v>
      </c>
      <c r="W3" s="367"/>
      <c r="X3" s="367"/>
      <c r="Y3" s="367"/>
      <c r="Z3" s="368"/>
      <c r="AA3" s="67"/>
      <c r="AB3" s="340"/>
      <c r="AC3" s="340"/>
      <c r="AD3" s="341"/>
      <c r="AE3" s="120"/>
      <c r="AF3" s="345"/>
      <c r="AG3" s="346"/>
      <c r="AH3" s="346"/>
      <c r="AI3" s="346"/>
      <c r="AJ3" s="346"/>
      <c r="AK3" s="346"/>
      <c r="AL3" s="347"/>
      <c r="AM3" s="337"/>
    </row>
    <row r="4" spans="1:39" ht="45" customHeight="1" thickBot="1" x14ac:dyDescent="0.25">
      <c r="A4" s="350"/>
      <c r="B4" s="371"/>
      <c r="C4" s="374"/>
      <c r="D4" s="121" t="s">
        <v>49</v>
      </c>
      <c r="E4" s="122" t="s">
        <v>16</v>
      </c>
      <c r="F4" s="122" t="s">
        <v>17</v>
      </c>
      <c r="G4" s="122" t="s">
        <v>18</v>
      </c>
      <c r="H4" s="122" t="s">
        <v>19</v>
      </c>
      <c r="I4" s="123" t="s">
        <v>50</v>
      </c>
      <c r="J4" s="124" t="s">
        <v>20</v>
      </c>
      <c r="K4" s="125" t="s">
        <v>21</v>
      </c>
      <c r="L4" s="126" t="s">
        <v>22</v>
      </c>
      <c r="M4" s="127" t="s">
        <v>51</v>
      </c>
      <c r="N4" s="128" t="s">
        <v>23</v>
      </c>
      <c r="O4" s="128" t="s">
        <v>26</v>
      </c>
      <c r="P4" s="128" t="s">
        <v>24</v>
      </c>
      <c r="Q4" s="129" t="s">
        <v>25</v>
      </c>
      <c r="R4" s="130" t="s">
        <v>52</v>
      </c>
      <c r="S4" s="131" t="s">
        <v>28</v>
      </c>
      <c r="T4" s="68" t="s">
        <v>27</v>
      </c>
      <c r="U4" s="68" t="s">
        <v>29</v>
      </c>
      <c r="V4" s="132" t="s">
        <v>53</v>
      </c>
      <c r="W4" s="133" t="s">
        <v>30</v>
      </c>
      <c r="X4" s="134" t="s">
        <v>31</v>
      </c>
      <c r="Y4" s="134" t="s">
        <v>32</v>
      </c>
      <c r="Z4" s="135" t="s">
        <v>102</v>
      </c>
      <c r="AA4" s="69"/>
      <c r="AB4" s="136" t="s">
        <v>76</v>
      </c>
      <c r="AC4" s="136" t="s">
        <v>54</v>
      </c>
      <c r="AD4" s="136" t="s">
        <v>55</v>
      </c>
      <c r="AE4" s="137"/>
      <c r="AF4" s="138" t="s">
        <v>83</v>
      </c>
      <c r="AG4" s="278" t="s">
        <v>39</v>
      </c>
      <c r="AH4" s="139" t="s">
        <v>38</v>
      </c>
      <c r="AI4" s="139" t="s">
        <v>35</v>
      </c>
      <c r="AJ4" s="139" t="s">
        <v>36</v>
      </c>
      <c r="AK4" s="139" t="s">
        <v>37</v>
      </c>
      <c r="AL4" s="258" t="s">
        <v>81</v>
      </c>
      <c r="AM4" s="270" t="s">
        <v>77</v>
      </c>
    </row>
    <row r="5" spans="1:39" ht="24" x14ac:dyDescent="0.2">
      <c r="A5" s="116" t="s">
        <v>277</v>
      </c>
      <c r="B5" s="140">
        <f>OVERALL!D$3</f>
        <v>0.65027777777777773</v>
      </c>
      <c r="C5" s="141">
        <f>OVERALL!D$4</f>
        <v>0.59861111111111109</v>
      </c>
      <c r="D5" s="142">
        <f>OVERALL!D$6</f>
        <v>8.3333333333333329E-2</v>
      </c>
      <c r="E5" s="70">
        <f>OVERALL!D$7</f>
        <v>0</v>
      </c>
      <c r="F5" s="71">
        <f>OVERALL!D$8</f>
        <v>0.33333333333333331</v>
      </c>
      <c r="G5" s="81">
        <f>OVERALL!D$9</f>
        <v>0</v>
      </c>
      <c r="H5" s="83">
        <f>OVERALL!D$10</f>
        <v>0</v>
      </c>
      <c r="I5" s="143">
        <f>OVERALL!D$12</f>
        <v>0.55555555555555547</v>
      </c>
      <c r="J5" s="81">
        <f>OVERALL!D$13</f>
        <v>0</v>
      </c>
      <c r="K5" s="82">
        <f>OVERALL!D$14</f>
        <v>1</v>
      </c>
      <c r="L5" s="144">
        <f>OVERALL!D$15</f>
        <v>0.66666666666666663</v>
      </c>
      <c r="M5" s="145">
        <f>OVERALL!D$17</f>
        <v>0.75</v>
      </c>
      <c r="N5" s="81">
        <f>OVERALL!D$18</f>
        <v>1</v>
      </c>
      <c r="O5" s="82">
        <f>OVERALL!D$19</f>
        <v>0</v>
      </c>
      <c r="P5" s="82">
        <f>OVERALL!D$20</f>
        <v>1</v>
      </c>
      <c r="Q5" s="144">
        <f>OVERALL!D$21</f>
        <v>1</v>
      </c>
      <c r="R5" s="146">
        <f>OVERALL!D$23</f>
        <v>0.55555555555555547</v>
      </c>
      <c r="S5" s="147">
        <f>OVERALL!D$24</f>
        <v>0.33333333333333331</v>
      </c>
      <c r="T5" s="83">
        <f>OVERALL!D$25</f>
        <v>0.33333333333333331</v>
      </c>
      <c r="U5" s="83">
        <f>OVERALL!D$26</f>
        <v>1</v>
      </c>
      <c r="V5" s="148">
        <f>OVERALL!D$28</f>
        <v>1</v>
      </c>
      <c r="W5" s="147">
        <f>OVERALL!D$29</f>
        <v>1</v>
      </c>
      <c r="X5" s="83">
        <f>OVERALL!D$30</f>
        <v>1</v>
      </c>
      <c r="Y5" s="83">
        <f>OVERALL!D$31</f>
        <v>1</v>
      </c>
      <c r="Z5" s="83">
        <f>OVERALL!D$32</f>
        <v>1</v>
      </c>
      <c r="AA5" s="72"/>
      <c r="AB5" s="82">
        <f>OVERALL!D$34</f>
        <v>0</v>
      </c>
      <c r="AC5" s="82">
        <f>OVERALL!$D$35</f>
        <v>0</v>
      </c>
      <c r="AD5" s="82">
        <f>OVERALL!$D$36</f>
        <v>0</v>
      </c>
      <c r="AE5" s="73"/>
      <c r="AF5" s="84">
        <f>OVERALL!D$39</f>
        <v>1</v>
      </c>
      <c r="AG5" s="271">
        <f>OVERALL!D$40</f>
        <v>2.1720679012345681E-3</v>
      </c>
      <c r="AH5" s="85">
        <f>OVERALL!D$41</f>
        <v>5.333333333333333</v>
      </c>
      <c r="AI5" s="82">
        <f>OVERALL!D$42</f>
        <v>0.66666666666666663</v>
      </c>
      <c r="AJ5" s="82">
        <f>OVERALL!D$43</f>
        <v>0.33333333333333331</v>
      </c>
      <c r="AK5" s="82">
        <f>OVERALL!D$44</f>
        <v>0.66666666666666663</v>
      </c>
      <c r="AL5" s="82">
        <f>OVERALL!D$45</f>
        <v>1</v>
      </c>
      <c r="AM5" s="271">
        <f>OVERALL!D$71</f>
        <v>2.6658950617283951E-3</v>
      </c>
    </row>
    <row r="6" spans="1:39" ht="24" x14ac:dyDescent="0.2">
      <c r="A6" s="116" t="s">
        <v>278</v>
      </c>
      <c r="B6" s="140">
        <f>OVERALL!E$3</f>
        <v>0.49951984126984128</v>
      </c>
      <c r="C6" s="149">
        <f>OVERALL!E$4</f>
        <v>0.62638888888888899</v>
      </c>
      <c r="D6" s="142">
        <f>OVERALL!E$6</f>
        <v>0.33333333333333331</v>
      </c>
      <c r="E6" s="150">
        <f>OVERALL!E$7</f>
        <v>1</v>
      </c>
      <c r="F6" s="151">
        <f>OVERALL!E$8</f>
        <v>0.33333333333333331</v>
      </c>
      <c r="G6" s="152">
        <f>OVERALL!E$9</f>
        <v>0</v>
      </c>
      <c r="H6" s="153">
        <f>OVERALL!E$10</f>
        <v>0</v>
      </c>
      <c r="I6" s="143">
        <f>OVERALL!E$12</f>
        <v>0.44444444444444442</v>
      </c>
      <c r="J6" s="152">
        <f>OVERALL!E$13</f>
        <v>0</v>
      </c>
      <c r="K6" s="154">
        <f>OVERALL!E$14</f>
        <v>1</v>
      </c>
      <c r="L6" s="155">
        <f>OVERALL!E$15</f>
        <v>0.33333333333333331</v>
      </c>
      <c r="M6" s="145">
        <f>OVERALL!E$17</f>
        <v>0.75</v>
      </c>
      <c r="N6" s="152">
        <f>OVERALL!E$18</f>
        <v>1</v>
      </c>
      <c r="O6" s="154">
        <f>OVERALL!E$19</f>
        <v>0</v>
      </c>
      <c r="P6" s="154">
        <f>OVERALL!E$20</f>
        <v>1</v>
      </c>
      <c r="Q6" s="155">
        <f>OVERALL!E$21</f>
        <v>1</v>
      </c>
      <c r="R6" s="146">
        <f>OVERALL!E$23</f>
        <v>0.61111111111111105</v>
      </c>
      <c r="S6" s="156">
        <f>OVERALL!E$24</f>
        <v>0.66666666666666663</v>
      </c>
      <c r="T6" s="153">
        <f>OVERALL!E$25</f>
        <v>0.16666666666666666</v>
      </c>
      <c r="U6" s="153">
        <f>OVERALL!E$26</f>
        <v>1</v>
      </c>
      <c r="V6" s="148">
        <f>OVERALL!E$28</f>
        <v>0.95833333333333337</v>
      </c>
      <c r="W6" s="156">
        <f>OVERALL!E$29</f>
        <v>1</v>
      </c>
      <c r="X6" s="153">
        <f>OVERALL!E$30</f>
        <v>1</v>
      </c>
      <c r="Y6" s="153">
        <f>OVERALL!E$31</f>
        <v>0.83333333333333337</v>
      </c>
      <c r="Z6" s="153">
        <f>OVERALL!E$32</f>
        <v>1</v>
      </c>
      <c r="AA6" s="72"/>
      <c r="AB6" s="154">
        <f>OVERALL!E$34</f>
        <v>0</v>
      </c>
      <c r="AC6" s="154">
        <f>OVERALL!$E$35</f>
        <v>0</v>
      </c>
      <c r="AD6" s="154">
        <f>OVERALL!$E$36</f>
        <v>0</v>
      </c>
      <c r="AE6" s="73"/>
      <c r="AF6" s="157">
        <f>OVERALL!E$39</f>
        <v>1</v>
      </c>
      <c r="AG6" s="272">
        <f>OVERALL!E$40</f>
        <v>2.1277006172839507E-3</v>
      </c>
      <c r="AH6" s="158">
        <f>OVERALL!E$41</f>
        <v>6</v>
      </c>
      <c r="AI6" s="154">
        <f>OVERALL!E$42</f>
        <v>0.83333333333333337</v>
      </c>
      <c r="AJ6" s="154">
        <f>OVERALL!E$43</f>
        <v>0.5</v>
      </c>
      <c r="AK6" s="154">
        <f>OVERALL!E$44</f>
        <v>0.66666666666666663</v>
      </c>
      <c r="AL6" s="154">
        <f>OVERALL!E$45</f>
        <v>1</v>
      </c>
      <c r="AM6" s="272">
        <f>OVERALL!E$71</f>
        <v>4.6141975308641977E-3</v>
      </c>
    </row>
    <row r="7" spans="1:39" ht="24" x14ac:dyDescent="0.2">
      <c r="A7" s="116" t="s">
        <v>279</v>
      </c>
      <c r="B7" s="140">
        <f>OVERALL!F$3</f>
        <v>0.62976041666666682</v>
      </c>
      <c r="C7" s="141">
        <f>OVERALL!F$4</f>
        <v>0.58229166666666687</v>
      </c>
      <c r="D7" s="142">
        <f>OVERALL!F$6</f>
        <v>0.20833333333333334</v>
      </c>
      <c r="E7" s="70">
        <f>OVERALL!F$7</f>
        <v>0.83333333333333337</v>
      </c>
      <c r="F7" s="71">
        <f>OVERALL!F$8</f>
        <v>0</v>
      </c>
      <c r="G7" s="81">
        <f>OVERALL!F$9</f>
        <v>0</v>
      </c>
      <c r="H7" s="83">
        <f>OVERALL!F$10</f>
        <v>0</v>
      </c>
      <c r="I7" s="143">
        <f>OVERALL!F$12</f>
        <v>0.5</v>
      </c>
      <c r="J7" s="81">
        <f>OVERALL!F$13</f>
        <v>8.3333333333333329E-2</v>
      </c>
      <c r="K7" s="82">
        <f>OVERALL!F$14</f>
        <v>1</v>
      </c>
      <c r="L7" s="144">
        <f>OVERALL!F$15</f>
        <v>0.41666666666666669</v>
      </c>
      <c r="M7" s="145">
        <f>OVERALL!F$17</f>
        <v>0.72916666666666663</v>
      </c>
      <c r="N7" s="81">
        <f>OVERALL!F$18</f>
        <v>0.91666666666666663</v>
      </c>
      <c r="O7" s="82">
        <f>OVERALL!F$19</f>
        <v>0</v>
      </c>
      <c r="P7" s="82">
        <f>OVERALL!F$20</f>
        <v>1</v>
      </c>
      <c r="Q7" s="144">
        <f>OVERALL!F$21</f>
        <v>1</v>
      </c>
      <c r="R7" s="146">
        <f>OVERALL!F$23</f>
        <v>0.52777777777777779</v>
      </c>
      <c r="S7" s="147">
        <f>OVERALL!F$24</f>
        <v>0.33333333333333331</v>
      </c>
      <c r="T7" s="83">
        <f>OVERALL!F$25</f>
        <v>0.25</v>
      </c>
      <c r="U7" s="83">
        <f>OVERALL!F$26</f>
        <v>1</v>
      </c>
      <c r="V7" s="148">
        <f>OVERALL!F$28</f>
        <v>0.89583333333333337</v>
      </c>
      <c r="W7" s="147">
        <f>OVERALL!F$29</f>
        <v>0.83333333333333337</v>
      </c>
      <c r="X7" s="83">
        <f>OVERALL!F$30</f>
        <v>1</v>
      </c>
      <c r="Y7" s="83">
        <f>OVERALL!F$31</f>
        <v>0.91666666666666663</v>
      </c>
      <c r="Z7" s="83">
        <f>OVERALL!F$32</f>
        <v>0.83333333333333337</v>
      </c>
      <c r="AA7" s="72"/>
      <c r="AB7" s="82">
        <f>OVERALL!F$34</f>
        <v>0</v>
      </c>
      <c r="AC7" s="82">
        <f>OVERALL!$F$35</f>
        <v>0</v>
      </c>
      <c r="AD7" s="82">
        <f>OVERALL!$F$36</f>
        <v>0</v>
      </c>
      <c r="AE7" s="73"/>
      <c r="AF7" s="84">
        <f>OVERALL!F$39</f>
        <v>1</v>
      </c>
      <c r="AG7" s="271">
        <f>OVERALL!F$40</f>
        <v>1.7438271604938275E-3</v>
      </c>
      <c r="AH7" s="85">
        <f>OVERALL!F$41</f>
        <v>5.333333333333333</v>
      </c>
      <c r="AI7" s="82">
        <f>OVERALL!F$42</f>
        <v>1</v>
      </c>
      <c r="AJ7" s="82">
        <f>OVERALL!F$43</f>
        <v>0.72727272727272729</v>
      </c>
      <c r="AK7" s="82">
        <f>OVERALL!F$44</f>
        <v>1</v>
      </c>
      <c r="AL7" s="82">
        <f>OVERALL!F$45</f>
        <v>0.83333333333333337</v>
      </c>
      <c r="AM7" s="271">
        <f>OVERALL!F$71</f>
        <v>2.5713734567901236E-3</v>
      </c>
    </row>
    <row r="8" spans="1:39" ht="24" x14ac:dyDescent="0.2">
      <c r="A8" s="116" t="s">
        <v>280</v>
      </c>
      <c r="B8" s="140">
        <f>OVERALL!G$3</f>
        <v>0.50453968253968251</v>
      </c>
      <c r="C8" s="149">
        <f>OVERALL!G$4</f>
        <v>0.4694444444444445</v>
      </c>
      <c r="D8" s="142">
        <f>OVERALL!G$6</f>
        <v>0.25</v>
      </c>
      <c r="E8" s="150">
        <f>OVERALL!G$7</f>
        <v>1</v>
      </c>
      <c r="F8" s="151">
        <f>OVERALL!G$8</f>
        <v>0</v>
      </c>
      <c r="G8" s="152">
        <f>OVERALL!G$9</f>
        <v>0</v>
      </c>
      <c r="H8" s="153">
        <f>OVERALL!G$10</f>
        <v>0</v>
      </c>
      <c r="I8" s="143">
        <f>OVERALL!G$12</f>
        <v>0.33333333333333331</v>
      </c>
      <c r="J8" s="152">
        <f>OVERALL!G$13</f>
        <v>0</v>
      </c>
      <c r="K8" s="154">
        <f>OVERALL!G$14</f>
        <v>1</v>
      </c>
      <c r="L8" s="155">
        <f>OVERALL!G$15</f>
        <v>0</v>
      </c>
      <c r="M8" s="145">
        <f>OVERALL!G$17</f>
        <v>0.75</v>
      </c>
      <c r="N8" s="152">
        <f>OVERALL!G$18</f>
        <v>1</v>
      </c>
      <c r="O8" s="154">
        <f>OVERALL!G$19</f>
        <v>0</v>
      </c>
      <c r="P8" s="154">
        <f>OVERALL!G$20</f>
        <v>1</v>
      </c>
      <c r="Q8" s="155">
        <f>OVERALL!G$21</f>
        <v>1</v>
      </c>
      <c r="R8" s="146">
        <f>OVERALL!G$23</f>
        <v>0.66666666666666663</v>
      </c>
      <c r="S8" s="156">
        <f>OVERALL!G$24</f>
        <v>0.5</v>
      </c>
      <c r="T8" s="153">
        <f>OVERALL!G$25</f>
        <v>0.5</v>
      </c>
      <c r="U8" s="153">
        <f>OVERALL!G$26</f>
        <v>1</v>
      </c>
      <c r="V8" s="148">
        <f>OVERALL!G$28</f>
        <v>1</v>
      </c>
      <c r="W8" s="156">
        <f>OVERALL!G$29</f>
        <v>1</v>
      </c>
      <c r="X8" s="153">
        <f>OVERALL!G$30</f>
        <v>1</v>
      </c>
      <c r="Y8" s="153">
        <f>OVERALL!G$31</f>
        <v>1</v>
      </c>
      <c r="Z8" s="153">
        <f>OVERALL!G$32</f>
        <v>1</v>
      </c>
      <c r="AA8" s="72"/>
      <c r="AB8" s="154">
        <f>OVERALL!G$34</f>
        <v>0</v>
      </c>
      <c r="AC8" s="154">
        <f>OVERALL!$G$35</f>
        <v>0</v>
      </c>
      <c r="AD8" s="154">
        <f>OVERALL!$G$36</f>
        <v>0</v>
      </c>
      <c r="AE8" s="73"/>
      <c r="AF8" s="157">
        <f>OVERALL!G$39</f>
        <v>1</v>
      </c>
      <c r="AG8" s="272">
        <f>OVERALL!G$40</f>
        <v>1.577932098765432E-3</v>
      </c>
      <c r="AH8" s="158">
        <f>OVERALL!G$41</f>
        <v>5.5</v>
      </c>
      <c r="AI8" s="154">
        <f>OVERALL!G$42</f>
        <v>1</v>
      </c>
      <c r="AJ8" s="154">
        <f>OVERALL!G$43</f>
        <v>0.5</v>
      </c>
      <c r="AK8" s="154">
        <f>OVERALL!G$44</f>
        <v>1</v>
      </c>
      <c r="AL8" s="154">
        <f>OVERALL!G$45</f>
        <v>1</v>
      </c>
      <c r="AM8" s="272">
        <f>OVERALL!G$71</f>
        <v>3.5030864197530863E-3</v>
      </c>
    </row>
    <row r="9" spans="1:39" ht="24" x14ac:dyDescent="0.2">
      <c r="A9" s="116" t="s">
        <v>281</v>
      </c>
      <c r="B9" s="140">
        <f>OVERALL!H$3</f>
        <v>0.56541666666666657</v>
      </c>
      <c r="C9" s="141">
        <f>OVERALL!H$4</f>
        <v>0.48229166666666662</v>
      </c>
      <c r="D9" s="142">
        <f>OVERALL!H$6</f>
        <v>4.1666666666666664E-2</v>
      </c>
      <c r="E9" s="70">
        <f>OVERALL!H$7</f>
        <v>0.16666666666666666</v>
      </c>
      <c r="F9" s="71">
        <f>OVERALL!H$8</f>
        <v>0</v>
      </c>
      <c r="G9" s="81">
        <f>OVERALL!H$9</f>
        <v>0</v>
      </c>
      <c r="H9" s="83">
        <f>OVERALL!H$10</f>
        <v>0</v>
      </c>
      <c r="I9" s="143">
        <f>OVERALL!H$12</f>
        <v>0.44444444444444442</v>
      </c>
      <c r="J9" s="81">
        <f>OVERALL!H$13</f>
        <v>0</v>
      </c>
      <c r="K9" s="82">
        <f>OVERALL!H$14</f>
        <v>1</v>
      </c>
      <c r="L9" s="144">
        <f>OVERALL!H$15</f>
        <v>0.33333333333333331</v>
      </c>
      <c r="M9" s="145">
        <f>OVERALL!H$17</f>
        <v>0.66666666666666674</v>
      </c>
      <c r="N9" s="81">
        <f>OVERALL!H$18</f>
        <v>0.83333333333333337</v>
      </c>
      <c r="O9" s="82">
        <f>OVERALL!H$19</f>
        <v>0</v>
      </c>
      <c r="P9" s="82">
        <f>OVERALL!H$20</f>
        <v>0.83333333333333337</v>
      </c>
      <c r="Q9" s="144">
        <f>OVERALL!H$21</f>
        <v>1</v>
      </c>
      <c r="R9" s="146">
        <f>OVERALL!H$23</f>
        <v>0.27777777777777779</v>
      </c>
      <c r="S9" s="147">
        <f>OVERALL!H$24</f>
        <v>0</v>
      </c>
      <c r="T9" s="83">
        <f>OVERALL!H$25</f>
        <v>0</v>
      </c>
      <c r="U9" s="83">
        <f>OVERALL!H$26</f>
        <v>0.83333333333333337</v>
      </c>
      <c r="V9" s="148">
        <f>OVERALL!H$28</f>
        <v>0.79166666666666663</v>
      </c>
      <c r="W9" s="147">
        <f>OVERALL!H$29</f>
        <v>1</v>
      </c>
      <c r="X9" s="83">
        <f>OVERALL!H$30</f>
        <v>0.66666666666666663</v>
      </c>
      <c r="Y9" s="83">
        <f>OVERALL!H$31</f>
        <v>0.66666666666666663</v>
      </c>
      <c r="Z9" s="83">
        <f>OVERALL!H$32</f>
        <v>0.83333333333333337</v>
      </c>
      <c r="AA9" s="72"/>
      <c r="AB9" s="82">
        <f>OVERALL!H$34</f>
        <v>0</v>
      </c>
      <c r="AC9" s="82">
        <f>OVERALL!$H$35</f>
        <v>0</v>
      </c>
      <c r="AD9" s="82">
        <f>OVERALL!$H$36</f>
        <v>0</v>
      </c>
      <c r="AE9" s="73"/>
      <c r="AF9" s="84">
        <f>OVERALL!H$39</f>
        <v>1</v>
      </c>
      <c r="AG9" s="271">
        <f>OVERALL!H$40</f>
        <v>1.2326388888888888E-3</v>
      </c>
      <c r="AH9" s="85">
        <f>OVERALL!H$41</f>
        <v>4.166666666666667</v>
      </c>
      <c r="AI9" s="82">
        <f>OVERALL!H$42</f>
        <v>0.5</v>
      </c>
      <c r="AJ9" s="82">
        <f>OVERALL!H$43</f>
        <v>0.4</v>
      </c>
      <c r="AK9" s="82">
        <f>OVERALL!H$44</f>
        <v>0.66666666666666663</v>
      </c>
      <c r="AL9" s="82">
        <f>OVERALL!H$45</f>
        <v>0.66666666666666663</v>
      </c>
      <c r="AM9" s="271">
        <f>OVERALL!H$71</f>
        <v>2.2955246913580248E-3</v>
      </c>
    </row>
    <row r="10" spans="1:39" ht="24" x14ac:dyDescent="0.2">
      <c r="A10" s="116" t="s">
        <v>282</v>
      </c>
      <c r="B10" s="140">
        <f>OVERALL!I$3</f>
        <v>0.58409722222222227</v>
      </c>
      <c r="C10" s="149">
        <f>OVERALL!I$4</f>
        <v>0.57638888888888895</v>
      </c>
      <c r="D10" s="142">
        <f>OVERALL!I$6</f>
        <v>0</v>
      </c>
      <c r="E10" s="150">
        <f>OVERALL!I$7</f>
        <v>0</v>
      </c>
      <c r="F10" s="151">
        <f>OVERALL!I$8</f>
        <v>0</v>
      </c>
      <c r="G10" s="152">
        <f>OVERALL!I$9</f>
        <v>0</v>
      </c>
      <c r="H10" s="153">
        <f>OVERALL!I$10</f>
        <v>0</v>
      </c>
      <c r="I10" s="143">
        <f>OVERALL!I$12</f>
        <v>0.44444444444444442</v>
      </c>
      <c r="J10" s="152">
        <f>OVERALL!I$13</f>
        <v>0</v>
      </c>
      <c r="K10" s="154">
        <f>OVERALL!I$14</f>
        <v>1</v>
      </c>
      <c r="L10" s="155">
        <f>OVERALL!I$15</f>
        <v>0.33333333333333331</v>
      </c>
      <c r="M10" s="145">
        <f>OVERALL!I$17</f>
        <v>0.75</v>
      </c>
      <c r="N10" s="152">
        <f>OVERALL!I$18</f>
        <v>1</v>
      </c>
      <c r="O10" s="154">
        <f>OVERALL!I$19</f>
        <v>0</v>
      </c>
      <c r="P10" s="154">
        <f>OVERALL!I$20</f>
        <v>1</v>
      </c>
      <c r="Q10" s="155">
        <f>OVERALL!I$21</f>
        <v>1</v>
      </c>
      <c r="R10" s="146">
        <f>OVERALL!I$23</f>
        <v>0.66666666666666663</v>
      </c>
      <c r="S10" s="156">
        <f>OVERALL!I$24</f>
        <v>1</v>
      </c>
      <c r="T10" s="153">
        <f>OVERALL!I$25</f>
        <v>0</v>
      </c>
      <c r="U10" s="153">
        <f>OVERALL!I$26</f>
        <v>1</v>
      </c>
      <c r="V10" s="148">
        <f>OVERALL!I$28</f>
        <v>1</v>
      </c>
      <c r="W10" s="156">
        <f>OVERALL!I$29</f>
        <v>1</v>
      </c>
      <c r="X10" s="153">
        <f>OVERALL!I$30</f>
        <v>1</v>
      </c>
      <c r="Y10" s="153">
        <f>OVERALL!I$31</f>
        <v>1</v>
      </c>
      <c r="Z10" s="153">
        <f>OVERALL!I$32</f>
        <v>1</v>
      </c>
      <c r="AA10" s="72"/>
      <c r="AB10" s="154">
        <f>OVERALL!I$34</f>
        <v>0</v>
      </c>
      <c r="AC10" s="154">
        <f>OVERALL!$I$35</f>
        <v>0</v>
      </c>
      <c r="AD10" s="154">
        <f>OVERALL!$I$36</f>
        <v>0</v>
      </c>
      <c r="AE10" s="73"/>
      <c r="AF10" s="157">
        <f>OVERALL!I$39</f>
        <v>1</v>
      </c>
      <c r="AG10" s="272">
        <f>OVERALL!I$40</f>
        <v>1.7283950617283949E-3</v>
      </c>
      <c r="AH10" s="158">
        <f>OVERALL!I$41</f>
        <v>5.333333333333333</v>
      </c>
      <c r="AI10" s="154">
        <f>OVERALL!I$42</f>
        <v>0.66666666666666663</v>
      </c>
      <c r="AJ10" s="154">
        <f>OVERALL!I$43</f>
        <v>0</v>
      </c>
      <c r="AK10" s="154">
        <f>OVERALL!I$44</f>
        <v>0.66666666666666663</v>
      </c>
      <c r="AL10" s="154">
        <f>OVERALL!I$45</f>
        <v>0.33333333333333331</v>
      </c>
      <c r="AM10" s="272">
        <f>OVERALL!I$71</f>
        <v>6.3811728395061721E-3</v>
      </c>
    </row>
    <row r="11" spans="1:39" ht="24" x14ac:dyDescent="0.2">
      <c r="A11" s="116" t="s">
        <v>283</v>
      </c>
      <c r="B11" s="140">
        <f>OVERALL!J$3</f>
        <v>0.54573809523809524</v>
      </c>
      <c r="C11" s="149">
        <f>OVERALL!J$4</f>
        <v>0.48333333333333339</v>
      </c>
      <c r="D11" s="142">
        <f>OVERALL!J$6</f>
        <v>0.25</v>
      </c>
      <c r="E11" s="150">
        <f>OVERALL!J$7</f>
        <v>1</v>
      </c>
      <c r="F11" s="151">
        <f>OVERALL!J$8</f>
        <v>0</v>
      </c>
      <c r="G11" s="152">
        <f>OVERALL!J$9</f>
        <v>0</v>
      </c>
      <c r="H11" s="153">
        <f>OVERALL!J$10</f>
        <v>0</v>
      </c>
      <c r="I11" s="143">
        <f>OVERALL!J$12</f>
        <v>0.33333333333333331</v>
      </c>
      <c r="J11" s="152">
        <f>OVERALL!J$13</f>
        <v>0</v>
      </c>
      <c r="K11" s="154">
        <f>OVERALL!J$14</f>
        <v>1</v>
      </c>
      <c r="L11" s="155">
        <f>OVERALL!J$15</f>
        <v>0</v>
      </c>
      <c r="M11" s="145">
        <f>OVERALL!J$17</f>
        <v>0.66666666666666663</v>
      </c>
      <c r="N11" s="152">
        <f>OVERALL!J$18</f>
        <v>0.66666666666666663</v>
      </c>
      <c r="O11" s="154">
        <f>OVERALL!J$19</f>
        <v>0</v>
      </c>
      <c r="P11" s="154">
        <f>OVERALL!J$20</f>
        <v>1</v>
      </c>
      <c r="Q11" s="155">
        <f>OVERALL!J$21</f>
        <v>1</v>
      </c>
      <c r="R11" s="146">
        <f>OVERALL!J$23</f>
        <v>0.33333333333333331</v>
      </c>
      <c r="S11" s="156">
        <f>OVERALL!J$24</f>
        <v>0.33333333333333331</v>
      </c>
      <c r="T11" s="153">
        <f>OVERALL!J$25</f>
        <v>0</v>
      </c>
      <c r="U11" s="153">
        <f>OVERALL!J$26</f>
        <v>0.66666666666666663</v>
      </c>
      <c r="V11" s="148">
        <f>OVERALL!J$28</f>
        <v>0.75</v>
      </c>
      <c r="W11" s="156">
        <f>OVERALL!J$29</f>
        <v>1</v>
      </c>
      <c r="X11" s="153">
        <f>OVERALL!J$30</f>
        <v>1</v>
      </c>
      <c r="Y11" s="153">
        <f>OVERALL!J$31</f>
        <v>0.33333333333333331</v>
      </c>
      <c r="Z11" s="153">
        <f>OVERALL!J$32</f>
        <v>0.66666666666666663</v>
      </c>
      <c r="AA11" s="72"/>
      <c r="AB11" s="154">
        <f>OVERALL!J$34</f>
        <v>0</v>
      </c>
      <c r="AC11" s="154">
        <f>OVERALL!$J$35</f>
        <v>0</v>
      </c>
      <c r="AD11" s="154">
        <f>OVERALL!$J$36</f>
        <v>0</v>
      </c>
      <c r="AE11" s="73"/>
      <c r="AF11" s="157">
        <f>OVERALL!J$39</f>
        <v>1</v>
      </c>
      <c r="AG11" s="272">
        <f>OVERALL!J$40</f>
        <v>2.2685185185185182E-3</v>
      </c>
      <c r="AH11" s="158">
        <f>OVERALL!J$41</f>
        <v>5</v>
      </c>
      <c r="AI11" s="154">
        <f>OVERALL!J$42</f>
        <v>1</v>
      </c>
      <c r="AJ11" s="154">
        <f>OVERALL!J$43</f>
        <v>1</v>
      </c>
      <c r="AK11" s="154">
        <f>OVERALL!J$44</f>
        <v>1</v>
      </c>
      <c r="AL11" s="154">
        <f>OVERALL!J$45</f>
        <v>0.66666666666666663</v>
      </c>
      <c r="AM11" s="272">
        <f>OVERALL!J$71</f>
        <v>3.2754629629629627E-3</v>
      </c>
    </row>
    <row r="12" spans="1:39" ht="24" x14ac:dyDescent="0.2">
      <c r="A12" s="116" t="s">
        <v>284</v>
      </c>
      <c r="B12" s="140">
        <f>OVERALL!K$3</f>
        <v>0.57902281746031747</v>
      </c>
      <c r="C12" s="149">
        <f>OVERALL!K$4</f>
        <v>0.47222222222222232</v>
      </c>
      <c r="D12" s="142">
        <f>OVERALL!K$6</f>
        <v>0.125</v>
      </c>
      <c r="E12" s="150">
        <f>OVERALL!K$7</f>
        <v>0.33333333333333331</v>
      </c>
      <c r="F12" s="151">
        <f>OVERALL!K$8</f>
        <v>0</v>
      </c>
      <c r="G12" s="152">
        <f>OVERALL!K$9</f>
        <v>0.16666666666666666</v>
      </c>
      <c r="H12" s="153">
        <f>OVERALL!K$10</f>
        <v>0</v>
      </c>
      <c r="I12" s="143">
        <f>OVERALL!K$12</f>
        <v>0.44444444444444442</v>
      </c>
      <c r="J12" s="152">
        <f>OVERALL!K$13</f>
        <v>0</v>
      </c>
      <c r="K12" s="154">
        <f>OVERALL!K$14</f>
        <v>1</v>
      </c>
      <c r="L12" s="155">
        <f>OVERALL!K$15</f>
        <v>0.33333333333333331</v>
      </c>
      <c r="M12" s="145">
        <f>OVERALL!K$17</f>
        <v>0.66666666666666674</v>
      </c>
      <c r="N12" s="152">
        <f>OVERALL!K$18</f>
        <v>0.83333333333333337</v>
      </c>
      <c r="O12" s="154">
        <f>OVERALL!K$19</f>
        <v>0</v>
      </c>
      <c r="P12" s="154">
        <f>OVERALL!K$20</f>
        <v>0.83333333333333337</v>
      </c>
      <c r="Q12" s="155">
        <f>OVERALL!K$21</f>
        <v>1</v>
      </c>
      <c r="R12" s="146">
        <f>OVERALL!K$23</f>
        <v>0.27777777777777773</v>
      </c>
      <c r="S12" s="156">
        <f>OVERALL!K$24</f>
        <v>0.33333333333333331</v>
      </c>
      <c r="T12" s="153">
        <f>OVERALL!K$25</f>
        <v>0</v>
      </c>
      <c r="U12" s="153">
        <f>OVERALL!K$26</f>
        <v>0.5</v>
      </c>
      <c r="V12" s="148">
        <f>OVERALL!K$28</f>
        <v>0.83333333333333337</v>
      </c>
      <c r="W12" s="156">
        <f>OVERALL!K$29</f>
        <v>1</v>
      </c>
      <c r="X12" s="153">
        <f>OVERALL!K$30</f>
        <v>0.83333333333333337</v>
      </c>
      <c r="Y12" s="153">
        <f>OVERALL!K$31</f>
        <v>0.5</v>
      </c>
      <c r="Z12" s="153">
        <f>OVERALL!K$32</f>
        <v>1</v>
      </c>
      <c r="AA12" s="72"/>
      <c r="AB12" s="154">
        <f>OVERALL!K$34</f>
        <v>0.16666666666666666</v>
      </c>
      <c r="AC12" s="154">
        <f>OVERALL!$K$35</f>
        <v>0</v>
      </c>
      <c r="AD12" s="154">
        <f>OVERALL!$K$36</f>
        <v>0.16666666666666666</v>
      </c>
      <c r="AE12" s="73"/>
      <c r="AF12" s="157">
        <f>OVERALL!K$39</f>
        <v>1</v>
      </c>
      <c r="AG12" s="272">
        <f>OVERALL!K$40</f>
        <v>2.1412037037037038E-3</v>
      </c>
      <c r="AH12" s="158">
        <f>OVERALL!K$41</f>
        <v>4.666666666666667</v>
      </c>
      <c r="AI12" s="154">
        <f>OVERALL!K$42</f>
        <v>0.66666666666666663</v>
      </c>
      <c r="AJ12" s="154">
        <f>OVERALL!K$43</f>
        <v>0.33333333333333331</v>
      </c>
      <c r="AK12" s="154">
        <f>OVERALL!K$44</f>
        <v>1</v>
      </c>
      <c r="AL12" s="154">
        <f>OVERALL!K$45</f>
        <v>0.5</v>
      </c>
      <c r="AM12" s="272">
        <f>OVERALL!K$71</f>
        <v>3.6882716049382717E-3</v>
      </c>
    </row>
    <row r="13" spans="1:39" ht="24" x14ac:dyDescent="0.2">
      <c r="A13" s="116" t="s">
        <v>285</v>
      </c>
      <c r="B13" s="140">
        <f>OVERALL!L$3</f>
        <v>0.637625</v>
      </c>
      <c r="C13" s="149">
        <f>OVERALL!L$4</f>
        <v>0.62291666666666667</v>
      </c>
      <c r="D13" s="142">
        <f>OVERALL!L$6</f>
        <v>0.29166666666666669</v>
      </c>
      <c r="E13" s="150">
        <f>OVERALL!L$7</f>
        <v>1</v>
      </c>
      <c r="F13" s="151">
        <f>OVERALL!L$8</f>
        <v>0</v>
      </c>
      <c r="G13" s="152">
        <f>OVERALL!L$9</f>
        <v>0</v>
      </c>
      <c r="H13" s="153">
        <f>OVERALL!L$10</f>
        <v>0.16666666666666666</v>
      </c>
      <c r="I13" s="143">
        <f>OVERALL!L$12</f>
        <v>0.5</v>
      </c>
      <c r="J13" s="152">
        <f>OVERALL!L$13</f>
        <v>0</v>
      </c>
      <c r="K13" s="154">
        <f>OVERALL!L$14</f>
        <v>1</v>
      </c>
      <c r="L13" s="155">
        <f>OVERALL!L$15</f>
        <v>0.5</v>
      </c>
      <c r="M13" s="145">
        <f>OVERALL!L$17</f>
        <v>0.79166666666666674</v>
      </c>
      <c r="N13" s="152">
        <f>OVERALL!L$18</f>
        <v>1</v>
      </c>
      <c r="O13" s="154">
        <f>OVERALL!L$19</f>
        <v>0.16666666666666666</v>
      </c>
      <c r="P13" s="154">
        <f>OVERALL!L$20</f>
        <v>1</v>
      </c>
      <c r="Q13" s="155">
        <f>OVERALL!L$21</f>
        <v>1</v>
      </c>
      <c r="R13" s="146">
        <f>OVERALL!L$23</f>
        <v>0.44444444444444442</v>
      </c>
      <c r="S13" s="156">
        <f>OVERALL!L$24</f>
        <v>0.33333333333333331</v>
      </c>
      <c r="T13" s="153">
        <f>OVERALL!L$25</f>
        <v>0</v>
      </c>
      <c r="U13" s="153">
        <f>OVERALL!L$26</f>
        <v>1</v>
      </c>
      <c r="V13" s="148">
        <f>OVERALL!L$28</f>
        <v>1</v>
      </c>
      <c r="W13" s="156">
        <f>OVERALL!L$29</f>
        <v>1</v>
      </c>
      <c r="X13" s="153">
        <f>OVERALL!L$30</f>
        <v>1</v>
      </c>
      <c r="Y13" s="153">
        <f>OVERALL!L$31</f>
        <v>1</v>
      </c>
      <c r="Z13" s="153">
        <f>OVERALL!L$32</f>
        <v>1</v>
      </c>
      <c r="AA13" s="72"/>
      <c r="AB13" s="154">
        <f>OVERALL!L$34</f>
        <v>0</v>
      </c>
      <c r="AC13" s="154">
        <f>OVERALL!$L$35</f>
        <v>0</v>
      </c>
      <c r="AD13" s="154">
        <f>OVERALL!$L$36</f>
        <v>0</v>
      </c>
      <c r="AE13" s="73"/>
      <c r="AF13" s="157">
        <f>OVERALL!L$39</f>
        <v>1</v>
      </c>
      <c r="AG13" s="272">
        <f>OVERALL!L$40</f>
        <v>2.2280092592592594E-3</v>
      </c>
      <c r="AH13" s="158">
        <f>OVERALL!L$41</f>
        <v>5.833333333333333</v>
      </c>
      <c r="AI13" s="154">
        <f>OVERALL!L$42</f>
        <v>0.66666666666666663</v>
      </c>
      <c r="AJ13" s="154">
        <f>OVERALL!L$43</f>
        <v>0.33333333333333331</v>
      </c>
      <c r="AK13" s="154">
        <f>OVERALL!L$44</f>
        <v>0.83333333333333337</v>
      </c>
      <c r="AL13" s="154">
        <f>OVERALL!L$45</f>
        <v>1</v>
      </c>
      <c r="AM13" s="272">
        <f>OVERALL!L$71</f>
        <v>2.9243827160493831E-3</v>
      </c>
    </row>
    <row r="14" spans="1:39" ht="24" x14ac:dyDescent="0.2">
      <c r="A14" s="116" t="s">
        <v>286</v>
      </c>
      <c r="B14" s="140">
        <f>OVERALL!M$3</f>
        <v>0.59956547619047618</v>
      </c>
      <c r="C14" s="149">
        <f>OVERALL!M$4</f>
        <v>0.62916666666666676</v>
      </c>
      <c r="D14" s="142">
        <f>OVERALL!M$6</f>
        <v>0.29166666666666669</v>
      </c>
      <c r="E14" s="150">
        <f>OVERALL!M$7</f>
        <v>1</v>
      </c>
      <c r="F14" s="151">
        <f>OVERALL!M$8</f>
        <v>0</v>
      </c>
      <c r="G14" s="152">
        <f>OVERALL!M$9</f>
        <v>0.16666666666666666</v>
      </c>
      <c r="H14" s="153">
        <f>OVERALL!M$10</f>
        <v>0</v>
      </c>
      <c r="I14" s="143">
        <f>OVERALL!M$12</f>
        <v>0.5</v>
      </c>
      <c r="J14" s="152">
        <f>OVERALL!M$13</f>
        <v>0</v>
      </c>
      <c r="K14" s="154">
        <f>OVERALL!M$14</f>
        <v>1</v>
      </c>
      <c r="L14" s="155">
        <f>OVERALL!M$15</f>
        <v>0.5</v>
      </c>
      <c r="M14" s="145">
        <f>OVERALL!M$17</f>
        <v>0.75</v>
      </c>
      <c r="N14" s="152">
        <f>OVERALL!M$18</f>
        <v>1</v>
      </c>
      <c r="O14" s="154">
        <f>OVERALL!M$19</f>
        <v>0</v>
      </c>
      <c r="P14" s="154">
        <f>OVERALL!M$20</f>
        <v>1</v>
      </c>
      <c r="Q14" s="155">
        <f>OVERALL!M$21</f>
        <v>1</v>
      </c>
      <c r="R14" s="146">
        <f>OVERALL!M$23</f>
        <v>0.61111111111111116</v>
      </c>
      <c r="S14" s="156">
        <f>OVERALL!M$24</f>
        <v>0.83333333333333337</v>
      </c>
      <c r="T14" s="153">
        <f>OVERALL!M$25</f>
        <v>0</v>
      </c>
      <c r="U14" s="153">
        <f>OVERALL!M$26</f>
        <v>1</v>
      </c>
      <c r="V14" s="148">
        <f>OVERALL!M$28</f>
        <v>0.95833333333333337</v>
      </c>
      <c r="W14" s="156">
        <f>OVERALL!M$29</f>
        <v>1</v>
      </c>
      <c r="X14" s="153">
        <f>OVERALL!M$30</f>
        <v>1</v>
      </c>
      <c r="Y14" s="153">
        <f>OVERALL!M$31</f>
        <v>0.83333333333333337</v>
      </c>
      <c r="Z14" s="153">
        <f>OVERALL!M$32</f>
        <v>1</v>
      </c>
      <c r="AA14" s="72"/>
      <c r="AB14" s="154">
        <f>OVERALL!M$34</f>
        <v>0</v>
      </c>
      <c r="AC14" s="154">
        <f>OVERALL!$M$35</f>
        <v>0</v>
      </c>
      <c r="AD14" s="154">
        <f>OVERALL!$M$36</f>
        <v>0</v>
      </c>
      <c r="AE14" s="73"/>
      <c r="AF14" s="157">
        <f>OVERALL!M$39</f>
        <v>1</v>
      </c>
      <c r="AG14" s="272">
        <f>OVERALL!M$40</f>
        <v>2.2415123456790121E-3</v>
      </c>
      <c r="AH14" s="158">
        <f>OVERALL!M$41</f>
        <v>6</v>
      </c>
      <c r="AI14" s="154">
        <f>OVERALL!M$42</f>
        <v>0.83333333333333337</v>
      </c>
      <c r="AJ14" s="154">
        <f>OVERALL!M$43</f>
        <v>0.5</v>
      </c>
      <c r="AK14" s="154">
        <f>OVERALL!M$44</f>
        <v>0.83333333333333337</v>
      </c>
      <c r="AL14" s="154">
        <f>OVERALL!M$45</f>
        <v>0.66666666666666663</v>
      </c>
      <c r="AM14" s="272">
        <f>OVERALL!M$71</f>
        <v>3.7982253086419754E-3</v>
      </c>
    </row>
    <row r="15" spans="1:39" ht="24" x14ac:dyDescent="0.2">
      <c r="A15" s="116" t="s">
        <v>287</v>
      </c>
      <c r="B15" s="140">
        <f>OVERALL!N$3</f>
        <v>0.63301388888888888</v>
      </c>
      <c r="C15" s="149">
        <f>OVERALL!N$4</f>
        <v>0.56805555555555554</v>
      </c>
      <c r="D15" s="142">
        <f>OVERALL!N$6</f>
        <v>0.20833333333333331</v>
      </c>
      <c r="E15" s="150">
        <f>OVERALL!N$7</f>
        <v>0.5</v>
      </c>
      <c r="F15" s="151">
        <f>OVERALL!N$8</f>
        <v>0.33333333333333331</v>
      </c>
      <c r="G15" s="152">
        <f>OVERALL!N$9</f>
        <v>0</v>
      </c>
      <c r="H15" s="153">
        <f>OVERALL!N$10</f>
        <v>0</v>
      </c>
      <c r="I15" s="143">
        <f>OVERALL!N$12</f>
        <v>0.44444444444444448</v>
      </c>
      <c r="J15" s="152">
        <f>OVERALL!N$13</f>
        <v>0</v>
      </c>
      <c r="K15" s="154">
        <f>OVERALL!N$14</f>
        <v>0.83333333333333337</v>
      </c>
      <c r="L15" s="155">
        <f>OVERALL!N$15</f>
        <v>0.5</v>
      </c>
      <c r="M15" s="145">
        <f>OVERALL!N$17</f>
        <v>0.75</v>
      </c>
      <c r="N15" s="152">
        <f>OVERALL!N$18</f>
        <v>1</v>
      </c>
      <c r="O15" s="154">
        <f>OVERALL!N$19</f>
        <v>0</v>
      </c>
      <c r="P15" s="154">
        <f>OVERALL!N$20</f>
        <v>1</v>
      </c>
      <c r="Q15" s="155">
        <f>OVERALL!N$21</f>
        <v>1</v>
      </c>
      <c r="R15" s="146">
        <f>OVERALL!N$23</f>
        <v>0.3888888888888889</v>
      </c>
      <c r="S15" s="156">
        <f>OVERALL!N$24</f>
        <v>0.33333333333333331</v>
      </c>
      <c r="T15" s="153">
        <f>OVERALL!N$25</f>
        <v>0</v>
      </c>
      <c r="U15" s="153">
        <f>OVERALL!N$26</f>
        <v>0.83333333333333337</v>
      </c>
      <c r="V15" s="148">
        <f>OVERALL!N$28</f>
        <v>0.95833333333333337</v>
      </c>
      <c r="W15" s="156">
        <f>OVERALL!N$29</f>
        <v>0.83333333333333337</v>
      </c>
      <c r="X15" s="153">
        <f>OVERALL!N$30</f>
        <v>1</v>
      </c>
      <c r="Y15" s="153">
        <f>OVERALL!N$31</f>
        <v>1</v>
      </c>
      <c r="Z15" s="153">
        <f>OVERALL!N$32</f>
        <v>1</v>
      </c>
      <c r="AA15" s="72"/>
      <c r="AB15" s="154">
        <f>OVERALL!N$34</f>
        <v>0</v>
      </c>
      <c r="AC15" s="154">
        <f>OVERALL!$N$35</f>
        <v>0</v>
      </c>
      <c r="AD15" s="154">
        <f>OVERALL!$N$36</f>
        <v>0</v>
      </c>
      <c r="AE15" s="73"/>
      <c r="AF15" s="157">
        <f>OVERALL!N$39</f>
        <v>1</v>
      </c>
      <c r="AG15" s="272">
        <f>OVERALL!N$40</f>
        <v>3.3622685185185192E-3</v>
      </c>
      <c r="AH15" s="158">
        <f>OVERALL!N$41</f>
        <v>5.5</v>
      </c>
      <c r="AI15" s="154">
        <f>OVERALL!N$42</f>
        <v>0.83333333333333337</v>
      </c>
      <c r="AJ15" s="154">
        <f>OVERALL!N$43</f>
        <v>0.33333333333333331</v>
      </c>
      <c r="AK15" s="154">
        <f>OVERALL!N$44</f>
        <v>0.83333333333333337</v>
      </c>
      <c r="AL15" s="154">
        <f>OVERALL!N$45</f>
        <v>0.66666666666666663</v>
      </c>
      <c r="AM15" s="272">
        <f>OVERALL!N$71</f>
        <v>4.1068672839506184E-3</v>
      </c>
    </row>
    <row r="16" spans="1:39" ht="24" x14ac:dyDescent="0.2">
      <c r="A16" s="116" t="s">
        <v>288</v>
      </c>
      <c r="B16" s="140">
        <f>OVERALL!O$3</f>
        <v>0.54605952380952383</v>
      </c>
      <c r="C16" s="149">
        <f>OVERALL!O$4</f>
        <v>0.48749999999999999</v>
      </c>
      <c r="D16" s="142">
        <f>OVERALL!O$6</f>
        <v>0</v>
      </c>
      <c r="E16" s="150">
        <f>OVERALL!O$7</f>
        <v>0</v>
      </c>
      <c r="F16" s="151">
        <f>OVERALL!O$8</f>
        <v>0</v>
      </c>
      <c r="G16" s="152">
        <f>OVERALL!O$9</f>
        <v>0</v>
      </c>
      <c r="H16" s="153">
        <f>OVERALL!O$10</f>
        <v>0</v>
      </c>
      <c r="I16" s="143">
        <f>OVERALL!O$12</f>
        <v>0.5</v>
      </c>
      <c r="J16" s="152">
        <f>OVERALL!O$13</f>
        <v>0.16666666666666666</v>
      </c>
      <c r="K16" s="154">
        <f>OVERALL!O$14</f>
        <v>1</v>
      </c>
      <c r="L16" s="155">
        <f>OVERALL!O$15</f>
        <v>0.33333333333333331</v>
      </c>
      <c r="M16" s="145">
        <f>OVERALL!O$17</f>
        <v>0.58333333333333337</v>
      </c>
      <c r="N16" s="152">
        <f>OVERALL!O$18</f>
        <v>0.66666666666666663</v>
      </c>
      <c r="O16" s="154">
        <f>OVERALL!O$19</f>
        <v>0</v>
      </c>
      <c r="P16" s="154">
        <f>OVERALL!O$20</f>
        <v>0.83333333333333337</v>
      </c>
      <c r="Q16" s="155">
        <f>OVERALL!O$21</f>
        <v>0.83333333333333337</v>
      </c>
      <c r="R16" s="146">
        <f>OVERALL!O$23</f>
        <v>0.5</v>
      </c>
      <c r="S16" s="156">
        <f>OVERALL!O$24</f>
        <v>0.33333333333333331</v>
      </c>
      <c r="T16" s="153">
        <f>OVERALL!O$25</f>
        <v>0.33333333333333331</v>
      </c>
      <c r="U16" s="153">
        <f>OVERALL!O$26</f>
        <v>0.83333333333333337</v>
      </c>
      <c r="V16" s="148">
        <f>OVERALL!O$28</f>
        <v>0.83333333333333337</v>
      </c>
      <c r="W16" s="156">
        <f>OVERALL!O$29</f>
        <v>1</v>
      </c>
      <c r="X16" s="153">
        <f>OVERALL!O$30</f>
        <v>0.83333333333333337</v>
      </c>
      <c r="Y16" s="153">
        <f>OVERALL!O$31</f>
        <v>0.5</v>
      </c>
      <c r="Z16" s="153">
        <f>OVERALL!O$32</f>
        <v>1</v>
      </c>
      <c r="AA16" s="72"/>
      <c r="AB16" s="154">
        <f>OVERALL!O$34</f>
        <v>0</v>
      </c>
      <c r="AC16" s="154">
        <f>OVERALL!$O$35</f>
        <v>0</v>
      </c>
      <c r="AD16" s="154">
        <f>OVERALL!$O$36</f>
        <v>0</v>
      </c>
      <c r="AE16" s="73"/>
      <c r="AF16" s="157">
        <f>OVERALL!O$39</f>
        <v>1</v>
      </c>
      <c r="AG16" s="272">
        <f>OVERALL!O$40</f>
        <v>2.7623456790123457E-3</v>
      </c>
      <c r="AH16" s="158">
        <f>OVERALL!O$41</f>
        <v>4.666666666666667</v>
      </c>
      <c r="AI16" s="154">
        <f>OVERALL!O$42</f>
        <v>0.66666666666666663</v>
      </c>
      <c r="AJ16" s="154">
        <f>OVERALL!O$43</f>
        <v>0.16666666666666666</v>
      </c>
      <c r="AK16" s="154">
        <f>OVERALL!O$44</f>
        <v>0.66666666666666663</v>
      </c>
      <c r="AL16" s="154">
        <f>OVERALL!O$45</f>
        <v>0.66666666666666663</v>
      </c>
      <c r="AM16" s="272">
        <f>OVERALL!O$71</f>
        <v>4.1531635802469135E-3</v>
      </c>
    </row>
    <row r="17" spans="1:39" ht="24" x14ac:dyDescent="0.2">
      <c r="A17" s="116" t="s">
        <v>289</v>
      </c>
      <c r="B17" s="140">
        <f>OVERALL!P$3</f>
        <v>0.65385416666666674</v>
      </c>
      <c r="C17" s="149">
        <f>OVERALL!P$4</f>
        <v>0.60208333333333341</v>
      </c>
      <c r="D17" s="142">
        <f>OVERALL!P$6</f>
        <v>0.16666666666666666</v>
      </c>
      <c r="E17" s="150">
        <f>OVERALL!P$7</f>
        <v>0.5</v>
      </c>
      <c r="F17" s="151">
        <f>OVERALL!P$8</f>
        <v>0.16666666666666666</v>
      </c>
      <c r="G17" s="152">
        <f>OVERALL!P$9</f>
        <v>0</v>
      </c>
      <c r="H17" s="153">
        <f>OVERALL!P$10</f>
        <v>0</v>
      </c>
      <c r="I17" s="143">
        <f>OVERALL!P$12</f>
        <v>0.66666666666666663</v>
      </c>
      <c r="J17" s="152">
        <f>OVERALL!P$13</f>
        <v>0.16666666666666666</v>
      </c>
      <c r="K17" s="154">
        <f>OVERALL!P$14</f>
        <v>1</v>
      </c>
      <c r="L17" s="155">
        <f>OVERALL!P$15</f>
        <v>0.83333333333333337</v>
      </c>
      <c r="M17" s="145">
        <f>OVERALL!P$17</f>
        <v>0.70833333333333337</v>
      </c>
      <c r="N17" s="152">
        <f>OVERALL!P$18</f>
        <v>0.83333333333333337</v>
      </c>
      <c r="O17" s="154">
        <f>OVERALL!P$19</f>
        <v>0</v>
      </c>
      <c r="P17" s="154">
        <f>OVERALL!P$20</f>
        <v>1</v>
      </c>
      <c r="Q17" s="155">
        <f>OVERALL!P$21</f>
        <v>1</v>
      </c>
      <c r="R17" s="146">
        <f>OVERALL!P$23</f>
        <v>0.5</v>
      </c>
      <c r="S17" s="156">
        <f>OVERALL!P$24</f>
        <v>0.33333333333333331</v>
      </c>
      <c r="T17" s="153">
        <f>OVERALL!P$25</f>
        <v>0.16666666666666666</v>
      </c>
      <c r="U17" s="153">
        <f>OVERALL!P$26</f>
        <v>1</v>
      </c>
      <c r="V17" s="148">
        <f>OVERALL!P$28</f>
        <v>0.91666666666666674</v>
      </c>
      <c r="W17" s="156">
        <f>OVERALL!P$29</f>
        <v>1</v>
      </c>
      <c r="X17" s="153">
        <f>OVERALL!P$30</f>
        <v>0.83333333333333337</v>
      </c>
      <c r="Y17" s="153">
        <f>OVERALL!P$31</f>
        <v>0.83333333333333337</v>
      </c>
      <c r="Z17" s="153">
        <f>OVERALL!P$32</f>
        <v>1</v>
      </c>
      <c r="AA17" s="72"/>
      <c r="AB17" s="154">
        <f>OVERALL!P$34</f>
        <v>0</v>
      </c>
      <c r="AC17" s="154">
        <f>OVERALL!$P$35</f>
        <v>0</v>
      </c>
      <c r="AD17" s="154">
        <f>OVERALL!$P$36</f>
        <v>0</v>
      </c>
      <c r="AE17" s="73"/>
      <c r="AF17" s="157">
        <f>OVERALL!P$39</f>
        <v>1</v>
      </c>
      <c r="AG17" s="272">
        <f>OVERALL!P$40</f>
        <v>2.2704475308641977E-3</v>
      </c>
      <c r="AH17" s="158">
        <f>OVERALL!P$41</f>
        <v>5.5</v>
      </c>
      <c r="AI17" s="154">
        <f>OVERALL!P$42</f>
        <v>0.83333333333333337</v>
      </c>
      <c r="AJ17" s="154">
        <f>OVERALL!P$43</f>
        <v>0.16666666666666666</v>
      </c>
      <c r="AK17" s="154">
        <f>OVERALL!P$44</f>
        <v>0.66666666666666663</v>
      </c>
      <c r="AL17" s="154">
        <f>OVERALL!P$45</f>
        <v>0.66666666666666663</v>
      </c>
      <c r="AM17" s="272">
        <f>OVERALL!P$71</f>
        <v>3.3101851851851851E-3</v>
      </c>
    </row>
    <row r="18" spans="1:39" ht="24" x14ac:dyDescent="0.2">
      <c r="A18" s="116" t="s">
        <v>290</v>
      </c>
      <c r="B18" s="140">
        <f>OVERALL!Q$3</f>
        <v>0.54399603174603184</v>
      </c>
      <c r="C18" s="149">
        <f>OVERALL!Q$4</f>
        <v>0.61805555555555569</v>
      </c>
      <c r="D18" s="142">
        <f>OVERALL!Q$6</f>
        <v>0.45833333333333331</v>
      </c>
      <c r="E18" s="150">
        <f>OVERALL!Q$7</f>
        <v>0.66666666666666663</v>
      </c>
      <c r="F18" s="151">
        <f>OVERALL!Q$8</f>
        <v>0.66666666666666663</v>
      </c>
      <c r="G18" s="152">
        <f>OVERALL!Q$9</f>
        <v>0.5</v>
      </c>
      <c r="H18" s="153">
        <f>OVERALL!Q$10</f>
        <v>0</v>
      </c>
      <c r="I18" s="143">
        <f>OVERALL!Q$12</f>
        <v>0.44444444444444442</v>
      </c>
      <c r="J18" s="152">
        <f>OVERALL!Q$13</f>
        <v>0</v>
      </c>
      <c r="K18" s="154">
        <f>OVERALL!Q$14</f>
        <v>1</v>
      </c>
      <c r="L18" s="155">
        <f>OVERALL!Q$15</f>
        <v>0.33333333333333331</v>
      </c>
      <c r="M18" s="145">
        <f>OVERALL!Q$17</f>
        <v>0.75</v>
      </c>
      <c r="N18" s="152">
        <f>OVERALL!Q$18</f>
        <v>1</v>
      </c>
      <c r="O18" s="154">
        <f>OVERALL!Q$19</f>
        <v>0</v>
      </c>
      <c r="P18" s="154">
        <f>OVERALL!Q$20</f>
        <v>1</v>
      </c>
      <c r="Q18" s="155">
        <f>OVERALL!Q$21</f>
        <v>1</v>
      </c>
      <c r="R18" s="146">
        <f>OVERALL!Q$23</f>
        <v>0.3888888888888889</v>
      </c>
      <c r="S18" s="156">
        <f>OVERALL!Q$24</f>
        <v>0.16666666666666666</v>
      </c>
      <c r="T18" s="153">
        <f>OVERALL!Q$25</f>
        <v>0</v>
      </c>
      <c r="U18" s="153">
        <f>OVERALL!Q$26</f>
        <v>1</v>
      </c>
      <c r="V18" s="148">
        <f>OVERALL!Q$28</f>
        <v>0.95833333333333337</v>
      </c>
      <c r="W18" s="156">
        <f>OVERALL!Q$29</f>
        <v>1</v>
      </c>
      <c r="X18" s="153">
        <f>OVERALL!Q$30</f>
        <v>1</v>
      </c>
      <c r="Y18" s="153">
        <f>OVERALL!Q$31</f>
        <v>0.83333333333333337</v>
      </c>
      <c r="Z18" s="153">
        <f>OVERALL!Q$32</f>
        <v>1</v>
      </c>
      <c r="AA18" s="72"/>
      <c r="AB18" s="154">
        <f>OVERALL!Q$34</f>
        <v>0</v>
      </c>
      <c r="AC18" s="154">
        <f>OVERALL!$Q$35</f>
        <v>0</v>
      </c>
      <c r="AD18" s="154">
        <f>OVERALL!$Q$36</f>
        <v>0</v>
      </c>
      <c r="AE18" s="73"/>
      <c r="AF18" s="157">
        <f>OVERALL!Q$39</f>
        <v>1</v>
      </c>
      <c r="AG18" s="272">
        <f>OVERALL!Q$40</f>
        <v>1.9251543209876543E-3</v>
      </c>
      <c r="AH18" s="158">
        <f>OVERALL!Q$41</f>
        <v>6</v>
      </c>
      <c r="AI18" s="154">
        <f>OVERALL!Q$42</f>
        <v>1</v>
      </c>
      <c r="AJ18" s="154">
        <f>OVERALL!Q$43</f>
        <v>0.5</v>
      </c>
      <c r="AK18" s="154">
        <f>OVERALL!Q$44</f>
        <v>0.83333333333333337</v>
      </c>
      <c r="AL18" s="154">
        <f>OVERALL!Q$45</f>
        <v>0.83333333333333337</v>
      </c>
      <c r="AM18" s="272">
        <f>OVERALL!Q$71</f>
        <v>5.6404320987654315E-3</v>
      </c>
    </row>
    <row r="19" spans="1:39" ht="24" x14ac:dyDescent="0.2">
      <c r="A19" s="116" t="s">
        <v>291</v>
      </c>
      <c r="B19" s="140">
        <f>OVERALL!R$3</f>
        <v>0.70902777777777781</v>
      </c>
      <c r="C19" s="149">
        <f>OVERALL!R$4</f>
        <v>0.62361111111111123</v>
      </c>
      <c r="D19" s="142">
        <f>OVERALL!R$6</f>
        <v>0.25</v>
      </c>
      <c r="E19" s="150">
        <f>OVERALL!R$7</f>
        <v>0.33333333333333331</v>
      </c>
      <c r="F19" s="151">
        <f>OVERALL!R$8</f>
        <v>0</v>
      </c>
      <c r="G19" s="152">
        <f>OVERALL!R$9</f>
        <v>0.66666666666666663</v>
      </c>
      <c r="H19" s="153">
        <f>OVERALL!R$10</f>
        <v>0</v>
      </c>
      <c r="I19" s="143">
        <f>OVERALL!R$12</f>
        <v>0.55555555555555547</v>
      </c>
      <c r="J19" s="152">
        <f>OVERALL!R$13</f>
        <v>0</v>
      </c>
      <c r="K19" s="154">
        <f>OVERALL!R$14</f>
        <v>1</v>
      </c>
      <c r="L19" s="155">
        <f>OVERALL!R$15</f>
        <v>0.66666666666666663</v>
      </c>
      <c r="M19" s="145">
        <f>OVERALL!R$17</f>
        <v>0.75</v>
      </c>
      <c r="N19" s="152">
        <f>OVERALL!R$18</f>
        <v>1</v>
      </c>
      <c r="O19" s="154">
        <f>OVERALL!R$19</f>
        <v>0</v>
      </c>
      <c r="P19" s="154">
        <f>OVERALL!R$20</f>
        <v>1</v>
      </c>
      <c r="Q19" s="155">
        <f>OVERALL!R$21</f>
        <v>1</v>
      </c>
      <c r="R19" s="146">
        <f>OVERALL!R$23</f>
        <v>0.55555555555555547</v>
      </c>
      <c r="S19" s="156">
        <f>OVERALL!R$24</f>
        <v>0.66666666666666663</v>
      </c>
      <c r="T19" s="153">
        <f>OVERALL!R$25</f>
        <v>0</v>
      </c>
      <c r="U19" s="153">
        <f>OVERALL!R$26</f>
        <v>1</v>
      </c>
      <c r="V19" s="148">
        <f>OVERALL!R$28</f>
        <v>0.95833333333333337</v>
      </c>
      <c r="W19" s="156">
        <f>OVERALL!R$29</f>
        <v>1</v>
      </c>
      <c r="X19" s="153">
        <f>OVERALL!R$30</f>
        <v>0.83333333333333337</v>
      </c>
      <c r="Y19" s="153">
        <f>OVERALL!R$31</f>
        <v>1</v>
      </c>
      <c r="Z19" s="153">
        <f>OVERALL!R$32</f>
        <v>1</v>
      </c>
      <c r="AA19" s="72"/>
      <c r="AB19" s="154">
        <f>OVERALL!R$34</f>
        <v>0</v>
      </c>
      <c r="AC19" s="154">
        <f>OVERALL!$R$35</f>
        <v>0</v>
      </c>
      <c r="AD19" s="154">
        <f>OVERALL!$R$36</f>
        <v>0</v>
      </c>
      <c r="AE19" s="73"/>
      <c r="AF19" s="157">
        <f>OVERALL!R$39</f>
        <v>1</v>
      </c>
      <c r="AG19" s="272">
        <f>OVERALL!R$40</f>
        <v>1.8267746913580244E-3</v>
      </c>
      <c r="AH19" s="158">
        <f>OVERALL!R$41</f>
        <v>6.166666666666667</v>
      </c>
      <c r="AI19" s="154">
        <f>OVERALL!R$42</f>
        <v>0.83333333333333337</v>
      </c>
      <c r="AJ19" s="154">
        <f>OVERALL!R$43</f>
        <v>0.2</v>
      </c>
      <c r="AK19" s="154">
        <f>OVERALL!R$44</f>
        <v>1</v>
      </c>
      <c r="AL19" s="154">
        <f>OVERALL!R$45</f>
        <v>0.5</v>
      </c>
      <c r="AM19" s="272">
        <f>OVERALL!R$71</f>
        <v>2.2029320987654319E-3</v>
      </c>
    </row>
    <row r="20" spans="1:39" ht="24" x14ac:dyDescent="0.2">
      <c r="A20" s="116" t="s">
        <v>292</v>
      </c>
      <c r="B20" s="140">
        <f>OVERALL!S$3</f>
        <v>0.68383928571428565</v>
      </c>
      <c r="C20" s="149">
        <f>OVERALL!S$4</f>
        <v>0.60624999999999996</v>
      </c>
      <c r="D20" s="142">
        <f>OVERALL!S$6</f>
        <v>0.125</v>
      </c>
      <c r="E20" s="150">
        <f>OVERALL!S$7</f>
        <v>0.3</v>
      </c>
      <c r="F20" s="151">
        <f>OVERALL!S$8</f>
        <v>0.2</v>
      </c>
      <c r="G20" s="152">
        <f>OVERALL!S$9</f>
        <v>0</v>
      </c>
      <c r="H20" s="153">
        <f>OVERALL!S$10</f>
        <v>0</v>
      </c>
      <c r="I20" s="143">
        <f>OVERALL!S$12</f>
        <v>0.6</v>
      </c>
      <c r="J20" s="152">
        <f>OVERALL!S$13</f>
        <v>0.1</v>
      </c>
      <c r="K20" s="154">
        <f>OVERALL!S$14</f>
        <v>1</v>
      </c>
      <c r="L20" s="155">
        <f>OVERALL!S$15</f>
        <v>0.7</v>
      </c>
      <c r="M20" s="145">
        <f>OVERALL!S$17</f>
        <v>0.72499999999999998</v>
      </c>
      <c r="N20" s="152">
        <f>OVERALL!S$18</f>
        <v>1</v>
      </c>
      <c r="O20" s="154">
        <f>OVERALL!S$19</f>
        <v>0</v>
      </c>
      <c r="P20" s="154">
        <f>OVERALL!S$20</f>
        <v>1</v>
      </c>
      <c r="Q20" s="155">
        <f>OVERALL!S$21</f>
        <v>0.9</v>
      </c>
      <c r="R20" s="146">
        <f>OVERALL!S$23</f>
        <v>0.70000000000000007</v>
      </c>
      <c r="S20" s="156">
        <f>OVERALL!S$24</f>
        <v>0.9</v>
      </c>
      <c r="T20" s="153">
        <f>OVERALL!S$25</f>
        <v>0.2</v>
      </c>
      <c r="U20" s="153">
        <f>OVERALL!S$26</f>
        <v>1</v>
      </c>
      <c r="V20" s="148">
        <f>OVERALL!S$28</f>
        <v>0.92499999999999993</v>
      </c>
      <c r="W20" s="156">
        <f>OVERALL!S$29</f>
        <v>1</v>
      </c>
      <c r="X20" s="153">
        <f>OVERALL!S$30</f>
        <v>1</v>
      </c>
      <c r="Y20" s="153">
        <f>OVERALL!S$31</f>
        <v>0.8</v>
      </c>
      <c r="Z20" s="153">
        <f>OVERALL!S$32</f>
        <v>0.9</v>
      </c>
      <c r="AA20" s="72"/>
      <c r="AB20" s="154">
        <f>OVERALL!S$34</f>
        <v>0.1</v>
      </c>
      <c r="AC20" s="154">
        <f>OVERALL!$S$35</f>
        <v>0</v>
      </c>
      <c r="AD20" s="154">
        <f>OVERALL!$S$36</f>
        <v>0.1</v>
      </c>
      <c r="AE20" s="73"/>
      <c r="AF20" s="157">
        <f>OVERALL!S$39</f>
        <v>1</v>
      </c>
      <c r="AG20" s="272">
        <f>OVERALL!S$40</f>
        <v>3.6932870370370366E-3</v>
      </c>
      <c r="AH20" s="158">
        <f>OVERALL!S$41</f>
        <v>6</v>
      </c>
      <c r="AI20" s="154">
        <f>OVERALL!S$42</f>
        <v>1</v>
      </c>
      <c r="AJ20" s="154">
        <f>OVERALL!S$43</f>
        <v>0.4</v>
      </c>
      <c r="AK20" s="154">
        <f>OVERALL!S$44</f>
        <v>1</v>
      </c>
      <c r="AL20" s="154">
        <f>OVERALL!S$45</f>
        <v>0.6</v>
      </c>
      <c r="AM20" s="272">
        <f>OVERALL!S$71</f>
        <v>4.8136574074074071E-3</v>
      </c>
    </row>
    <row r="21" spans="1:39" ht="24" x14ac:dyDescent="0.2">
      <c r="A21" s="116" t="str">
        <f>OVERALL!T$1</f>
        <v>COUNCILS 17</v>
      </c>
      <c r="B21" s="140" t="s">
        <v>74</v>
      </c>
      <c r="C21" s="141" t="s">
        <v>74</v>
      </c>
      <c r="D21" s="142" t="s">
        <v>74</v>
      </c>
      <c r="E21" s="70" t="s">
        <v>74</v>
      </c>
      <c r="F21" s="71" t="s">
        <v>74</v>
      </c>
      <c r="G21" s="81" t="s">
        <v>74</v>
      </c>
      <c r="H21" s="83" t="s">
        <v>74</v>
      </c>
      <c r="I21" s="143" t="s">
        <v>74</v>
      </c>
      <c r="J21" s="81" t="s">
        <v>74</v>
      </c>
      <c r="K21" s="82" t="s">
        <v>74</v>
      </c>
      <c r="L21" s="144" t="s">
        <v>74</v>
      </c>
      <c r="M21" s="145" t="s">
        <v>74</v>
      </c>
      <c r="N21" s="81" t="s">
        <v>74</v>
      </c>
      <c r="O21" s="82" t="s">
        <v>74</v>
      </c>
      <c r="P21" s="82" t="s">
        <v>74</v>
      </c>
      <c r="Q21" s="144" t="s">
        <v>74</v>
      </c>
      <c r="R21" s="146" t="s">
        <v>74</v>
      </c>
      <c r="S21" s="147" t="s">
        <v>74</v>
      </c>
      <c r="T21" s="83" t="s">
        <v>74</v>
      </c>
      <c r="U21" s="83" t="s">
        <v>74</v>
      </c>
      <c r="V21" s="148" t="s">
        <v>74</v>
      </c>
      <c r="W21" s="147" t="s">
        <v>74</v>
      </c>
      <c r="X21" s="83" t="s">
        <v>74</v>
      </c>
      <c r="Y21" s="83" t="s">
        <v>74</v>
      </c>
      <c r="Z21" s="83" t="s">
        <v>74</v>
      </c>
      <c r="AA21" s="72" t="s">
        <v>74</v>
      </c>
      <c r="AB21" s="82" t="s">
        <v>74</v>
      </c>
      <c r="AC21" s="82" t="s">
        <v>74</v>
      </c>
      <c r="AD21" s="82" t="s">
        <v>74</v>
      </c>
      <c r="AE21" s="73"/>
      <c r="AF21" s="84" t="s">
        <v>74</v>
      </c>
      <c r="AG21" s="274" t="s">
        <v>74</v>
      </c>
      <c r="AH21" s="85" t="s">
        <v>74</v>
      </c>
      <c r="AI21" s="82" t="s">
        <v>74</v>
      </c>
      <c r="AJ21" s="82" t="s">
        <v>74</v>
      </c>
      <c r="AK21" s="82" t="s">
        <v>74</v>
      </c>
      <c r="AL21" s="82" t="s">
        <v>74</v>
      </c>
      <c r="AM21" s="274" t="s">
        <v>74</v>
      </c>
    </row>
    <row r="22" spans="1:39" ht="24" x14ac:dyDescent="0.2">
      <c r="A22" s="116" t="str">
        <f>OVERALL!U$1</f>
        <v>COUNCILS 18</v>
      </c>
      <c r="B22" s="140" t="s">
        <v>74</v>
      </c>
      <c r="C22" s="149" t="s">
        <v>74</v>
      </c>
      <c r="D22" s="142" t="s">
        <v>74</v>
      </c>
      <c r="E22" s="150" t="s">
        <v>74</v>
      </c>
      <c r="F22" s="151" t="s">
        <v>74</v>
      </c>
      <c r="G22" s="152" t="s">
        <v>74</v>
      </c>
      <c r="H22" s="153" t="s">
        <v>74</v>
      </c>
      <c r="I22" s="143" t="s">
        <v>74</v>
      </c>
      <c r="J22" s="152" t="s">
        <v>74</v>
      </c>
      <c r="K22" s="154" t="s">
        <v>74</v>
      </c>
      <c r="L22" s="155" t="s">
        <v>74</v>
      </c>
      <c r="M22" s="145" t="s">
        <v>74</v>
      </c>
      <c r="N22" s="152" t="s">
        <v>74</v>
      </c>
      <c r="O22" s="154" t="s">
        <v>74</v>
      </c>
      <c r="P22" s="154" t="s">
        <v>74</v>
      </c>
      <c r="Q22" s="155" t="s">
        <v>74</v>
      </c>
      <c r="R22" s="146" t="s">
        <v>74</v>
      </c>
      <c r="S22" s="156" t="s">
        <v>74</v>
      </c>
      <c r="T22" s="153" t="s">
        <v>74</v>
      </c>
      <c r="U22" s="153" t="s">
        <v>74</v>
      </c>
      <c r="V22" s="148" t="s">
        <v>74</v>
      </c>
      <c r="W22" s="156" t="s">
        <v>74</v>
      </c>
      <c r="X22" s="153" t="s">
        <v>74</v>
      </c>
      <c r="Y22" s="153" t="s">
        <v>74</v>
      </c>
      <c r="Z22" s="153" t="s">
        <v>74</v>
      </c>
      <c r="AA22" s="72" t="s">
        <v>74</v>
      </c>
      <c r="AB22" s="154" t="s">
        <v>74</v>
      </c>
      <c r="AC22" s="154" t="s">
        <v>74</v>
      </c>
      <c r="AD22" s="154" t="s">
        <v>74</v>
      </c>
      <c r="AE22" s="73"/>
      <c r="AF22" s="157" t="s">
        <v>74</v>
      </c>
      <c r="AG22" s="273" t="s">
        <v>74</v>
      </c>
      <c r="AH22" s="158" t="s">
        <v>74</v>
      </c>
      <c r="AI22" s="154" t="s">
        <v>74</v>
      </c>
      <c r="AJ22" s="154" t="s">
        <v>74</v>
      </c>
      <c r="AK22" s="154" t="s">
        <v>74</v>
      </c>
      <c r="AL22" s="154" t="s">
        <v>74</v>
      </c>
      <c r="AM22" s="273" t="s">
        <v>74</v>
      </c>
    </row>
    <row r="23" spans="1:39" ht="24" x14ac:dyDescent="0.2">
      <c r="A23" s="116" t="str">
        <f>OVERALL!V$1</f>
        <v>COUNCILS 19</v>
      </c>
      <c r="B23" s="140" t="s">
        <v>74</v>
      </c>
      <c r="C23" s="141" t="s">
        <v>74</v>
      </c>
      <c r="D23" s="142" t="s">
        <v>74</v>
      </c>
      <c r="E23" s="70" t="s">
        <v>74</v>
      </c>
      <c r="F23" s="71" t="s">
        <v>74</v>
      </c>
      <c r="G23" s="81" t="s">
        <v>74</v>
      </c>
      <c r="H23" s="83" t="s">
        <v>74</v>
      </c>
      <c r="I23" s="143" t="s">
        <v>74</v>
      </c>
      <c r="J23" s="81" t="s">
        <v>74</v>
      </c>
      <c r="K23" s="82" t="s">
        <v>74</v>
      </c>
      <c r="L23" s="144" t="s">
        <v>74</v>
      </c>
      <c r="M23" s="145" t="s">
        <v>74</v>
      </c>
      <c r="N23" s="81" t="s">
        <v>74</v>
      </c>
      <c r="O23" s="82" t="s">
        <v>74</v>
      </c>
      <c r="P23" s="82" t="s">
        <v>74</v>
      </c>
      <c r="Q23" s="144" t="s">
        <v>74</v>
      </c>
      <c r="R23" s="146" t="s">
        <v>74</v>
      </c>
      <c r="S23" s="147" t="s">
        <v>74</v>
      </c>
      <c r="T23" s="83" t="s">
        <v>74</v>
      </c>
      <c r="U23" s="83" t="s">
        <v>74</v>
      </c>
      <c r="V23" s="148" t="s">
        <v>74</v>
      </c>
      <c r="W23" s="147" t="s">
        <v>74</v>
      </c>
      <c r="X23" s="83" t="s">
        <v>74</v>
      </c>
      <c r="Y23" s="83" t="s">
        <v>74</v>
      </c>
      <c r="Z23" s="83" t="s">
        <v>74</v>
      </c>
      <c r="AA23" s="72" t="s">
        <v>74</v>
      </c>
      <c r="AB23" s="82" t="s">
        <v>74</v>
      </c>
      <c r="AC23" s="82" t="s">
        <v>74</v>
      </c>
      <c r="AD23" s="82" t="s">
        <v>74</v>
      </c>
      <c r="AE23" s="73"/>
      <c r="AF23" s="84" t="s">
        <v>74</v>
      </c>
      <c r="AG23" s="274" t="s">
        <v>74</v>
      </c>
      <c r="AH23" s="85" t="s">
        <v>74</v>
      </c>
      <c r="AI23" s="82" t="s">
        <v>74</v>
      </c>
      <c r="AJ23" s="82" t="s">
        <v>74</v>
      </c>
      <c r="AK23" s="82" t="s">
        <v>74</v>
      </c>
      <c r="AL23" s="82" t="s">
        <v>74</v>
      </c>
      <c r="AM23" s="274" t="s">
        <v>74</v>
      </c>
    </row>
    <row r="24" spans="1:39" ht="24" x14ac:dyDescent="0.2">
      <c r="A24" s="116" t="str">
        <f>OVERALL!W$1</f>
        <v>COUNCILS 20</v>
      </c>
      <c r="B24" s="140" t="s">
        <v>74</v>
      </c>
      <c r="C24" s="149" t="s">
        <v>74</v>
      </c>
      <c r="D24" s="142" t="s">
        <v>74</v>
      </c>
      <c r="E24" s="150" t="s">
        <v>74</v>
      </c>
      <c r="F24" s="151" t="s">
        <v>74</v>
      </c>
      <c r="G24" s="152" t="s">
        <v>74</v>
      </c>
      <c r="H24" s="153" t="s">
        <v>74</v>
      </c>
      <c r="I24" s="143" t="s">
        <v>74</v>
      </c>
      <c r="J24" s="152" t="s">
        <v>74</v>
      </c>
      <c r="K24" s="154" t="s">
        <v>74</v>
      </c>
      <c r="L24" s="155" t="s">
        <v>74</v>
      </c>
      <c r="M24" s="145" t="s">
        <v>74</v>
      </c>
      <c r="N24" s="152" t="s">
        <v>74</v>
      </c>
      <c r="O24" s="154" t="s">
        <v>74</v>
      </c>
      <c r="P24" s="154" t="s">
        <v>74</v>
      </c>
      <c r="Q24" s="155" t="s">
        <v>74</v>
      </c>
      <c r="R24" s="146" t="s">
        <v>74</v>
      </c>
      <c r="S24" s="156" t="s">
        <v>74</v>
      </c>
      <c r="T24" s="153" t="s">
        <v>74</v>
      </c>
      <c r="U24" s="153" t="s">
        <v>74</v>
      </c>
      <c r="V24" s="148" t="s">
        <v>74</v>
      </c>
      <c r="W24" s="156" t="s">
        <v>74</v>
      </c>
      <c r="X24" s="153" t="s">
        <v>74</v>
      </c>
      <c r="Y24" s="153" t="s">
        <v>74</v>
      </c>
      <c r="Z24" s="153" t="s">
        <v>74</v>
      </c>
      <c r="AA24" s="72" t="s">
        <v>74</v>
      </c>
      <c r="AB24" s="154" t="s">
        <v>74</v>
      </c>
      <c r="AC24" s="154" t="s">
        <v>74</v>
      </c>
      <c r="AD24" s="154" t="s">
        <v>74</v>
      </c>
      <c r="AE24" s="73"/>
      <c r="AF24" s="157" t="s">
        <v>74</v>
      </c>
      <c r="AG24" s="273" t="s">
        <v>74</v>
      </c>
      <c r="AH24" s="158" t="s">
        <v>74</v>
      </c>
      <c r="AI24" s="154" t="s">
        <v>74</v>
      </c>
      <c r="AJ24" s="154" t="s">
        <v>74</v>
      </c>
      <c r="AK24" s="154" t="s">
        <v>74</v>
      </c>
      <c r="AL24" s="154" t="s">
        <v>74</v>
      </c>
      <c r="AM24" s="273" t="s">
        <v>74</v>
      </c>
    </row>
    <row r="25" spans="1:39" ht="24" x14ac:dyDescent="0.2">
      <c r="A25" s="116" t="str">
        <f>OVERALL!X$1</f>
        <v>COUNCILS 21</v>
      </c>
      <c r="B25" s="140" t="s">
        <v>74</v>
      </c>
      <c r="C25" s="141" t="s">
        <v>74</v>
      </c>
      <c r="D25" s="142" t="s">
        <v>74</v>
      </c>
      <c r="E25" s="70" t="s">
        <v>74</v>
      </c>
      <c r="F25" s="71" t="s">
        <v>74</v>
      </c>
      <c r="G25" s="81" t="s">
        <v>74</v>
      </c>
      <c r="H25" s="83" t="s">
        <v>74</v>
      </c>
      <c r="I25" s="143" t="s">
        <v>74</v>
      </c>
      <c r="J25" s="81" t="s">
        <v>74</v>
      </c>
      <c r="K25" s="82" t="s">
        <v>74</v>
      </c>
      <c r="L25" s="144" t="s">
        <v>74</v>
      </c>
      <c r="M25" s="145" t="s">
        <v>74</v>
      </c>
      <c r="N25" s="81" t="s">
        <v>74</v>
      </c>
      <c r="O25" s="82" t="s">
        <v>74</v>
      </c>
      <c r="P25" s="82" t="s">
        <v>74</v>
      </c>
      <c r="Q25" s="144" t="s">
        <v>74</v>
      </c>
      <c r="R25" s="146" t="s">
        <v>74</v>
      </c>
      <c r="S25" s="147" t="s">
        <v>74</v>
      </c>
      <c r="T25" s="83" t="s">
        <v>74</v>
      </c>
      <c r="U25" s="83" t="s">
        <v>74</v>
      </c>
      <c r="V25" s="148" t="s">
        <v>74</v>
      </c>
      <c r="W25" s="147" t="s">
        <v>74</v>
      </c>
      <c r="X25" s="83" t="s">
        <v>74</v>
      </c>
      <c r="Y25" s="83" t="s">
        <v>74</v>
      </c>
      <c r="Z25" s="83" t="s">
        <v>74</v>
      </c>
      <c r="AA25" s="72" t="s">
        <v>74</v>
      </c>
      <c r="AB25" s="82" t="s">
        <v>74</v>
      </c>
      <c r="AC25" s="82" t="s">
        <v>74</v>
      </c>
      <c r="AD25" s="82" t="s">
        <v>74</v>
      </c>
      <c r="AE25" s="73"/>
      <c r="AF25" s="84" t="s">
        <v>74</v>
      </c>
      <c r="AG25" s="274" t="s">
        <v>74</v>
      </c>
      <c r="AH25" s="85" t="s">
        <v>74</v>
      </c>
      <c r="AI25" s="82" t="s">
        <v>74</v>
      </c>
      <c r="AJ25" s="82" t="s">
        <v>74</v>
      </c>
      <c r="AK25" s="82" t="s">
        <v>74</v>
      </c>
      <c r="AL25" s="82" t="s">
        <v>74</v>
      </c>
      <c r="AM25" s="274" t="s">
        <v>74</v>
      </c>
    </row>
    <row r="26" spans="1:39" ht="24" x14ac:dyDescent="0.2">
      <c r="A26" s="116" t="str">
        <f>OVERALL!Y$1</f>
        <v>COUNCILS 22</v>
      </c>
      <c r="B26" s="140" t="s">
        <v>74</v>
      </c>
      <c r="C26" s="149" t="s">
        <v>74</v>
      </c>
      <c r="D26" s="142" t="s">
        <v>74</v>
      </c>
      <c r="E26" s="150" t="s">
        <v>74</v>
      </c>
      <c r="F26" s="151" t="s">
        <v>74</v>
      </c>
      <c r="G26" s="152" t="s">
        <v>74</v>
      </c>
      <c r="H26" s="153" t="s">
        <v>74</v>
      </c>
      <c r="I26" s="143" t="s">
        <v>74</v>
      </c>
      <c r="J26" s="152" t="s">
        <v>74</v>
      </c>
      <c r="K26" s="154" t="s">
        <v>74</v>
      </c>
      <c r="L26" s="155" t="s">
        <v>74</v>
      </c>
      <c r="M26" s="145" t="s">
        <v>74</v>
      </c>
      <c r="N26" s="152" t="s">
        <v>74</v>
      </c>
      <c r="O26" s="154" t="s">
        <v>74</v>
      </c>
      <c r="P26" s="154" t="s">
        <v>74</v>
      </c>
      <c r="Q26" s="155" t="s">
        <v>74</v>
      </c>
      <c r="R26" s="146" t="s">
        <v>74</v>
      </c>
      <c r="S26" s="156" t="s">
        <v>74</v>
      </c>
      <c r="T26" s="153" t="s">
        <v>74</v>
      </c>
      <c r="U26" s="153" t="s">
        <v>74</v>
      </c>
      <c r="V26" s="148" t="s">
        <v>74</v>
      </c>
      <c r="W26" s="156" t="s">
        <v>74</v>
      </c>
      <c r="X26" s="153" t="s">
        <v>74</v>
      </c>
      <c r="Y26" s="153" t="s">
        <v>74</v>
      </c>
      <c r="Z26" s="153" t="s">
        <v>74</v>
      </c>
      <c r="AA26" s="72" t="s">
        <v>74</v>
      </c>
      <c r="AB26" s="154" t="s">
        <v>74</v>
      </c>
      <c r="AC26" s="154" t="s">
        <v>74</v>
      </c>
      <c r="AD26" s="154" t="s">
        <v>74</v>
      </c>
      <c r="AE26" s="73"/>
      <c r="AF26" s="157" t="s">
        <v>74</v>
      </c>
      <c r="AG26" s="273" t="s">
        <v>74</v>
      </c>
      <c r="AH26" s="158" t="s">
        <v>74</v>
      </c>
      <c r="AI26" s="154" t="s">
        <v>74</v>
      </c>
      <c r="AJ26" s="154" t="s">
        <v>74</v>
      </c>
      <c r="AK26" s="154" t="s">
        <v>74</v>
      </c>
      <c r="AL26" s="154" t="s">
        <v>74</v>
      </c>
      <c r="AM26" s="273" t="s">
        <v>74</v>
      </c>
    </row>
    <row r="27" spans="1:39" ht="24" x14ac:dyDescent="0.2">
      <c r="A27" s="116" t="str">
        <f>OVERALL!Z$1</f>
        <v>COUNCILS 23</v>
      </c>
      <c r="B27" s="140" t="s">
        <v>74</v>
      </c>
      <c r="C27" s="141" t="s">
        <v>74</v>
      </c>
      <c r="D27" s="142" t="s">
        <v>74</v>
      </c>
      <c r="E27" s="70" t="s">
        <v>74</v>
      </c>
      <c r="F27" s="71" t="s">
        <v>74</v>
      </c>
      <c r="G27" s="81" t="s">
        <v>74</v>
      </c>
      <c r="H27" s="83" t="s">
        <v>74</v>
      </c>
      <c r="I27" s="143" t="s">
        <v>74</v>
      </c>
      <c r="J27" s="81" t="s">
        <v>74</v>
      </c>
      <c r="K27" s="82" t="s">
        <v>74</v>
      </c>
      <c r="L27" s="144" t="s">
        <v>74</v>
      </c>
      <c r="M27" s="145" t="s">
        <v>74</v>
      </c>
      <c r="N27" s="81" t="s">
        <v>74</v>
      </c>
      <c r="O27" s="82" t="s">
        <v>74</v>
      </c>
      <c r="P27" s="82" t="s">
        <v>74</v>
      </c>
      <c r="Q27" s="144" t="s">
        <v>74</v>
      </c>
      <c r="R27" s="146" t="s">
        <v>74</v>
      </c>
      <c r="S27" s="147" t="s">
        <v>74</v>
      </c>
      <c r="T27" s="83" t="s">
        <v>74</v>
      </c>
      <c r="U27" s="83" t="s">
        <v>74</v>
      </c>
      <c r="V27" s="148" t="s">
        <v>74</v>
      </c>
      <c r="W27" s="147" t="s">
        <v>74</v>
      </c>
      <c r="X27" s="83" t="s">
        <v>74</v>
      </c>
      <c r="Y27" s="83" t="s">
        <v>74</v>
      </c>
      <c r="Z27" s="83" t="s">
        <v>74</v>
      </c>
      <c r="AA27" s="72" t="s">
        <v>74</v>
      </c>
      <c r="AB27" s="82" t="s">
        <v>74</v>
      </c>
      <c r="AC27" s="82" t="s">
        <v>74</v>
      </c>
      <c r="AD27" s="82" t="s">
        <v>74</v>
      </c>
      <c r="AE27" s="73"/>
      <c r="AF27" s="84" t="s">
        <v>74</v>
      </c>
      <c r="AG27" s="274" t="s">
        <v>74</v>
      </c>
      <c r="AH27" s="85" t="s">
        <v>74</v>
      </c>
      <c r="AI27" s="82" t="s">
        <v>74</v>
      </c>
      <c r="AJ27" s="82" t="s">
        <v>74</v>
      </c>
      <c r="AK27" s="82" t="s">
        <v>74</v>
      </c>
      <c r="AL27" s="82" t="s">
        <v>74</v>
      </c>
      <c r="AM27" s="274" t="s">
        <v>74</v>
      </c>
    </row>
    <row r="28" spans="1:39" ht="24" x14ac:dyDescent="0.2">
      <c r="A28" s="116" t="str">
        <f>OVERALL!AA$1</f>
        <v>COUNCILS 24</v>
      </c>
      <c r="B28" s="140" t="s">
        <v>74</v>
      </c>
      <c r="C28" s="149" t="s">
        <v>74</v>
      </c>
      <c r="D28" s="142" t="s">
        <v>74</v>
      </c>
      <c r="E28" s="150" t="s">
        <v>74</v>
      </c>
      <c r="F28" s="151" t="s">
        <v>74</v>
      </c>
      <c r="G28" s="152" t="s">
        <v>74</v>
      </c>
      <c r="H28" s="153" t="s">
        <v>74</v>
      </c>
      <c r="I28" s="143" t="s">
        <v>74</v>
      </c>
      <c r="J28" s="152" t="s">
        <v>74</v>
      </c>
      <c r="K28" s="154" t="s">
        <v>74</v>
      </c>
      <c r="L28" s="155" t="s">
        <v>74</v>
      </c>
      <c r="M28" s="145" t="s">
        <v>74</v>
      </c>
      <c r="N28" s="152" t="s">
        <v>74</v>
      </c>
      <c r="O28" s="154" t="s">
        <v>74</v>
      </c>
      <c r="P28" s="154" t="s">
        <v>74</v>
      </c>
      <c r="Q28" s="155" t="s">
        <v>74</v>
      </c>
      <c r="R28" s="146" t="s">
        <v>74</v>
      </c>
      <c r="S28" s="156" t="s">
        <v>74</v>
      </c>
      <c r="T28" s="153" t="s">
        <v>74</v>
      </c>
      <c r="U28" s="153" t="s">
        <v>74</v>
      </c>
      <c r="V28" s="148" t="s">
        <v>74</v>
      </c>
      <c r="W28" s="156" t="s">
        <v>74</v>
      </c>
      <c r="X28" s="153" t="s">
        <v>74</v>
      </c>
      <c r="Y28" s="153" t="s">
        <v>74</v>
      </c>
      <c r="Z28" s="153" t="s">
        <v>74</v>
      </c>
      <c r="AA28" s="72" t="s">
        <v>74</v>
      </c>
      <c r="AB28" s="154" t="s">
        <v>74</v>
      </c>
      <c r="AC28" s="154" t="s">
        <v>74</v>
      </c>
      <c r="AD28" s="154" t="s">
        <v>74</v>
      </c>
      <c r="AE28" s="73"/>
      <c r="AF28" s="157" t="s">
        <v>74</v>
      </c>
      <c r="AG28" s="273" t="s">
        <v>74</v>
      </c>
      <c r="AH28" s="158" t="s">
        <v>74</v>
      </c>
      <c r="AI28" s="154" t="s">
        <v>74</v>
      </c>
      <c r="AJ28" s="154" t="s">
        <v>74</v>
      </c>
      <c r="AK28" s="154" t="s">
        <v>74</v>
      </c>
      <c r="AL28" s="154" t="s">
        <v>74</v>
      </c>
      <c r="AM28" s="273" t="s">
        <v>74</v>
      </c>
    </row>
    <row r="29" spans="1:39" ht="24" x14ac:dyDescent="0.2">
      <c r="A29" s="116" t="str">
        <f>OVERALL!AB$1</f>
        <v>COUNCILS 25</v>
      </c>
      <c r="B29" s="140" t="s">
        <v>74</v>
      </c>
      <c r="C29" s="141" t="s">
        <v>74</v>
      </c>
      <c r="D29" s="142" t="s">
        <v>74</v>
      </c>
      <c r="E29" s="70" t="s">
        <v>74</v>
      </c>
      <c r="F29" s="71" t="s">
        <v>74</v>
      </c>
      <c r="G29" s="81" t="s">
        <v>74</v>
      </c>
      <c r="H29" s="83" t="s">
        <v>74</v>
      </c>
      <c r="I29" s="143" t="s">
        <v>74</v>
      </c>
      <c r="J29" s="81" t="s">
        <v>74</v>
      </c>
      <c r="K29" s="82" t="s">
        <v>74</v>
      </c>
      <c r="L29" s="144" t="s">
        <v>74</v>
      </c>
      <c r="M29" s="145" t="s">
        <v>74</v>
      </c>
      <c r="N29" s="81" t="s">
        <v>74</v>
      </c>
      <c r="O29" s="82" t="s">
        <v>74</v>
      </c>
      <c r="P29" s="82" t="s">
        <v>74</v>
      </c>
      <c r="Q29" s="144" t="s">
        <v>74</v>
      </c>
      <c r="R29" s="146" t="s">
        <v>74</v>
      </c>
      <c r="S29" s="147" t="s">
        <v>74</v>
      </c>
      <c r="T29" s="83" t="s">
        <v>74</v>
      </c>
      <c r="U29" s="83" t="s">
        <v>74</v>
      </c>
      <c r="V29" s="148" t="s">
        <v>74</v>
      </c>
      <c r="W29" s="147" t="s">
        <v>74</v>
      </c>
      <c r="X29" s="83" t="s">
        <v>74</v>
      </c>
      <c r="Y29" s="83" t="s">
        <v>74</v>
      </c>
      <c r="Z29" s="83" t="s">
        <v>74</v>
      </c>
      <c r="AA29" s="72" t="s">
        <v>74</v>
      </c>
      <c r="AB29" s="82" t="s">
        <v>74</v>
      </c>
      <c r="AC29" s="82" t="s">
        <v>74</v>
      </c>
      <c r="AD29" s="82" t="s">
        <v>74</v>
      </c>
      <c r="AE29" s="73"/>
      <c r="AF29" s="84" t="s">
        <v>74</v>
      </c>
      <c r="AG29" s="274" t="s">
        <v>74</v>
      </c>
      <c r="AH29" s="85" t="s">
        <v>74</v>
      </c>
      <c r="AI29" s="82" t="s">
        <v>74</v>
      </c>
      <c r="AJ29" s="82" t="s">
        <v>74</v>
      </c>
      <c r="AK29" s="82" t="s">
        <v>74</v>
      </c>
      <c r="AL29" s="82" t="s">
        <v>74</v>
      </c>
      <c r="AM29" s="274" t="s">
        <v>74</v>
      </c>
    </row>
    <row r="30" spans="1:39" ht="24" x14ac:dyDescent="0.2">
      <c r="A30" s="116" t="str">
        <f>OVERALL!AC$1</f>
        <v>COUNCILS 26</v>
      </c>
      <c r="B30" s="140" t="s">
        <v>74</v>
      </c>
      <c r="C30" s="149" t="s">
        <v>74</v>
      </c>
      <c r="D30" s="142" t="s">
        <v>74</v>
      </c>
      <c r="E30" s="150" t="s">
        <v>74</v>
      </c>
      <c r="F30" s="151" t="s">
        <v>74</v>
      </c>
      <c r="G30" s="152" t="s">
        <v>74</v>
      </c>
      <c r="H30" s="153" t="s">
        <v>74</v>
      </c>
      <c r="I30" s="143" t="s">
        <v>74</v>
      </c>
      <c r="J30" s="152" t="s">
        <v>74</v>
      </c>
      <c r="K30" s="154" t="s">
        <v>74</v>
      </c>
      <c r="L30" s="155" t="s">
        <v>74</v>
      </c>
      <c r="M30" s="145" t="s">
        <v>74</v>
      </c>
      <c r="N30" s="152" t="s">
        <v>74</v>
      </c>
      <c r="O30" s="154" t="s">
        <v>74</v>
      </c>
      <c r="P30" s="154" t="s">
        <v>74</v>
      </c>
      <c r="Q30" s="155" t="s">
        <v>74</v>
      </c>
      <c r="R30" s="146" t="s">
        <v>74</v>
      </c>
      <c r="S30" s="156" t="s">
        <v>74</v>
      </c>
      <c r="T30" s="153" t="s">
        <v>74</v>
      </c>
      <c r="U30" s="153" t="s">
        <v>74</v>
      </c>
      <c r="V30" s="148" t="s">
        <v>74</v>
      </c>
      <c r="W30" s="156" t="s">
        <v>74</v>
      </c>
      <c r="X30" s="153" t="s">
        <v>74</v>
      </c>
      <c r="Y30" s="153" t="s">
        <v>74</v>
      </c>
      <c r="Z30" s="153" t="s">
        <v>74</v>
      </c>
      <c r="AA30" s="72" t="s">
        <v>74</v>
      </c>
      <c r="AB30" s="154" t="s">
        <v>74</v>
      </c>
      <c r="AC30" s="154" t="s">
        <v>74</v>
      </c>
      <c r="AD30" s="154" t="s">
        <v>74</v>
      </c>
      <c r="AE30" s="73"/>
      <c r="AF30" s="157" t="s">
        <v>74</v>
      </c>
      <c r="AG30" s="273" t="s">
        <v>74</v>
      </c>
      <c r="AH30" s="158" t="s">
        <v>74</v>
      </c>
      <c r="AI30" s="154" t="s">
        <v>74</v>
      </c>
      <c r="AJ30" s="154" t="s">
        <v>74</v>
      </c>
      <c r="AK30" s="154" t="s">
        <v>74</v>
      </c>
      <c r="AL30" s="154" t="s">
        <v>74</v>
      </c>
      <c r="AM30" s="273" t="s">
        <v>74</v>
      </c>
    </row>
    <row r="31" spans="1:39" ht="24" x14ac:dyDescent="0.2">
      <c r="A31" s="116" t="str">
        <f>OVERALL!AD$1</f>
        <v>COUNCILS 27</v>
      </c>
      <c r="B31" s="140" t="s">
        <v>74</v>
      </c>
      <c r="C31" s="141" t="s">
        <v>74</v>
      </c>
      <c r="D31" s="142" t="s">
        <v>74</v>
      </c>
      <c r="E31" s="70" t="s">
        <v>74</v>
      </c>
      <c r="F31" s="71" t="s">
        <v>74</v>
      </c>
      <c r="G31" s="81" t="s">
        <v>74</v>
      </c>
      <c r="H31" s="83" t="s">
        <v>74</v>
      </c>
      <c r="I31" s="143" t="s">
        <v>74</v>
      </c>
      <c r="J31" s="81" t="s">
        <v>74</v>
      </c>
      <c r="K31" s="82" t="s">
        <v>74</v>
      </c>
      <c r="L31" s="144" t="s">
        <v>74</v>
      </c>
      <c r="M31" s="145" t="s">
        <v>74</v>
      </c>
      <c r="N31" s="81" t="s">
        <v>74</v>
      </c>
      <c r="O31" s="82" t="s">
        <v>74</v>
      </c>
      <c r="P31" s="82" t="s">
        <v>74</v>
      </c>
      <c r="Q31" s="144" t="s">
        <v>74</v>
      </c>
      <c r="R31" s="146" t="s">
        <v>74</v>
      </c>
      <c r="S31" s="147" t="s">
        <v>74</v>
      </c>
      <c r="T31" s="83" t="s">
        <v>74</v>
      </c>
      <c r="U31" s="83" t="s">
        <v>74</v>
      </c>
      <c r="V31" s="148" t="s">
        <v>74</v>
      </c>
      <c r="W31" s="147" t="s">
        <v>74</v>
      </c>
      <c r="X31" s="83" t="s">
        <v>74</v>
      </c>
      <c r="Y31" s="83" t="s">
        <v>74</v>
      </c>
      <c r="Z31" s="83" t="s">
        <v>74</v>
      </c>
      <c r="AA31" s="72" t="s">
        <v>74</v>
      </c>
      <c r="AB31" s="82" t="s">
        <v>74</v>
      </c>
      <c r="AC31" s="82" t="s">
        <v>74</v>
      </c>
      <c r="AD31" s="82" t="s">
        <v>74</v>
      </c>
      <c r="AE31" s="73" t="s">
        <v>74</v>
      </c>
      <c r="AF31" s="84" t="s">
        <v>74</v>
      </c>
      <c r="AG31" s="274" t="s">
        <v>74</v>
      </c>
      <c r="AH31" s="85" t="s">
        <v>74</v>
      </c>
      <c r="AI31" s="82" t="s">
        <v>74</v>
      </c>
      <c r="AJ31" s="82" t="s">
        <v>74</v>
      </c>
      <c r="AK31" s="82" t="s">
        <v>74</v>
      </c>
      <c r="AL31" s="82" t="s">
        <v>74</v>
      </c>
      <c r="AM31" s="274" t="s">
        <v>74</v>
      </c>
    </row>
    <row r="32" spans="1:39" ht="24" x14ac:dyDescent="0.2">
      <c r="A32" s="116" t="str">
        <f>OVERALL!AE$1</f>
        <v>COUNCILS 28</v>
      </c>
      <c r="B32" s="140" t="s">
        <v>74</v>
      </c>
      <c r="C32" s="149" t="s">
        <v>74</v>
      </c>
      <c r="D32" s="142" t="s">
        <v>74</v>
      </c>
      <c r="E32" s="150" t="s">
        <v>74</v>
      </c>
      <c r="F32" s="151" t="s">
        <v>74</v>
      </c>
      <c r="G32" s="152" t="s">
        <v>74</v>
      </c>
      <c r="H32" s="153" t="s">
        <v>74</v>
      </c>
      <c r="I32" s="143" t="s">
        <v>74</v>
      </c>
      <c r="J32" s="152" t="s">
        <v>74</v>
      </c>
      <c r="K32" s="154" t="s">
        <v>74</v>
      </c>
      <c r="L32" s="155" t="s">
        <v>74</v>
      </c>
      <c r="M32" s="145" t="s">
        <v>74</v>
      </c>
      <c r="N32" s="152" t="s">
        <v>74</v>
      </c>
      <c r="O32" s="154" t="s">
        <v>74</v>
      </c>
      <c r="P32" s="154" t="s">
        <v>74</v>
      </c>
      <c r="Q32" s="155" t="s">
        <v>74</v>
      </c>
      <c r="R32" s="146" t="s">
        <v>74</v>
      </c>
      <c r="S32" s="156" t="s">
        <v>74</v>
      </c>
      <c r="T32" s="153" t="s">
        <v>74</v>
      </c>
      <c r="U32" s="153" t="s">
        <v>74</v>
      </c>
      <c r="V32" s="148" t="s">
        <v>74</v>
      </c>
      <c r="W32" s="156" t="s">
        <v>74</v>
      </c>
      <c r="X32" s="153" t="s">
        <v>74</v>
      </c>
      <c r="Y32" s="153" t="s">
        <v>74</v>
      </c>
      <c r="Z32" s="153" t="s">
        <v>74</v>
      </c>
      <c r="AA32" s="72" t="s">
        <v>74</v>
      </c>
      <c r="AB32" s="154" t="s">
        <v>74</v>
      </c>
      <c r="AC32" s="154" t="s">
        <v>74</v>
      </c>
      <c r="AD32" s="154" t="s">
        <v>74</v>
      </c>
      <c r="AE32" s="73" t="s">
        <v>74</v>
      </c>
      <c r="AF32" s="157" t="s">
        <v>74</v>
      </c>
      <c r="AG32" s="273" t="s">
        <v>74</v>
      </c>
      <c r="AH32" s="158" t="s">
        <v>74</v>
      </c>
      <c r="AI32" s="154" t="s">
        <v>74</v>
      </c>
      <c r="AJ32" s="154" t="s">
        <v>74</v>
      </c>
      <c r="AK32" s="154" t="s">
        <v>74</v>
      </c>
      <c r="AL32" s="154" t="s">
        <v>74</v>
      </c>
      <c r="AM32" s="273" t="s">
        <v>74</v>
      </c>
    </row>
    <row r="33" spans="1:39" ht="24" x14ac:dyDescent="0.2">
      <c r="A33" s="116" t="str">
        <f>OVERALL!AF$1</f>
        <v>COUNCILS 29</v>
      </c>
      <c r="B33" s="140" t="s">
        <v>74</v>
      </c>
      <c r="C33" s="141" t="s">
        <v>74</v>
      </c>
      <c r="D33" s="142" t="s">
        <v>74</v>
      </c>
      <c r="E33" s="70" t="s">
        <v>74</v>
      </c>
      <c r="F33" s="71" t="s">
        <v>74</v>
      </c>
      <c r="G33" s="81" t="s">
        <v>74</v>
      </c>
      <c r="H33" s="83" t="s">
        <v>74</v>
      </c>
      <c r="I33" s="143" t="s">
        <v>74</v>
      </c>
      <c r="J33" s="81" t="s">
        <v>74</v>
      </c>
      <c r="K33" s="82" t="s">
        <v>74</v>
      </c>
      <c r="L33" s="144" t="s">
        <v>74</v>
      </c>
      <c r="M33" s="145" t="s">
        <v>74</v>
      </c>
      <c r="N33" s="81" t="s">
        <v>74</v>
      </c>
      <c r="O33" s="82" t="s">
        <v>74</v>
      </c>
      <c r="P33" s="82" t="s">
        <v>74</v>
      </c>
      <c r="Q33" s="144" t="s">
        <v>74</v>
      </c>
      <c r="R33" s="146" t="s">
        <v>74</v>
      </c>
      <c r="S33" s="147" t="s">
        <v>74</v>
      </c>
      <c r="T33" s="83" t="s">
        <v>74</v>
      </c>
      <c r="U33" s="83" t="s">
        <v>74</v>
      </c>
      <c r="V33" s="148" t="s">
        <v>74</v>
      </c>
      <c r="W33" s="147" t="s">
        <v>74</v>
      </c>
      <c r="X33" s="83" t="s">
        <v>74</v>
      </c>
      <c r="Y33" s="83" t="s">
        <v>74</v>
      </c>
      <c r="Z33" s="83" t="s">
        <v>74</v>
      </c>
      <c r="AA33" s="72" t="s">
        <v>74</v>
      </c>
      <c r="AB33" s="82" t="s">
        <v>74</v>
      </c>
      <c r="AC33" s="82" t="s">
        <v>74</v>
      </c>
      <c r="AD33" s="82" t="s">
        <v>74</v>
      </c>
      <c r="AE33" s="73" t="s">
        <v>74</v>
      </c>
      <c r="AF33" s="84" t="s">
        <v>74</v>
      </c>
      <c r="AG33" s="274" t="s">
        <v>74</v>
      </c>
      <c r="AH33" s="85" t="s">
        <v>74</v>
      </c>
      <c r="AI33" s="82" t="s">
        <v>74</v>
      </c>
      <c r="AJ33" s="82" t="s">
        <v>74</v>
      </c>
      <c r="AK33" s="82" t="s">
        <v>74</v>
      </c>
      <c r="AL33" s="82" t="s">
        <v>74</v>
      </c>
      <c r="AM33" s="274" t="s">
        <v>74</v>
      </c>
    </row>
    <row r="34" spans="1:39" ht="25" thickBot="1" x14ac:dyDescent="0.25">
      <c r="A34" s="116" t="str">
        <f>OVERALL!AG$1</f>
        <v>COUNCILS 30</v>
      </c>
      <c r="B34" s="159" t="s">
        <v>74</v>
      </c>
      <c r="C34" s="149" t="s">
        <v>74</v>
      </c>
      <c r="D34" s="160" t="s">
        <v>74</v>
      </c>
      <c r="E34" s="161" t="s">
        <v>74</v>
      </c>
      <c r="F34" s="162" t="s">
        <v>74</v>
      </c>
      <c r="G34" s="163" t="s">
        <v>74</v>
      </c>
      <c r="H34" s="164" t="s">
        <v>74</v>
      </c>
      <c r="I34" s="143" t="s">
        <v>74</v>
      </c>
      <c r="J34" s="152" t="s">
        <v>74</v>
      </c>
      <c r="K34" s="154" t="s">
        <v>74</v>
      </c>
      <c r="L34" s="155" t="s">
        <v>74</v>
      </c>
      <c r="M34" s="145" t="s">
        <v>74</v>
      </c>
      <c r="N34" s="152" t="s">
        <v>74</v>
      </c>
      <c r="O34" s="154" t="s">
        <v>74</v>
      </c>
      <c r="P34" s="154" t="s">
        <v>74</v>
      </c>
      <c r="Q34" s="155" t="s">
        <v>74</v>
      </c>
      <c r="R34" s="146" t="s">
        <v>74</v>
      </c>
      <c r="S34" s="156" t="s">
        <v>74</v>
      </c>
      <c r="T34" s="153" t="s">
        <v>74</v>
      </c>
      <c r="U34" s="153" t="s">
        <v>74</v>
      </c>
      <c r="V34" s="148" t="s">
        <v>74</v>
      </c>
      <c r="W34" s="156" t="s">
        <v>74</v>
      </c>
      <c r="X34" s="153" t="s">
        <v>74</v>
      </c>
      <c r="Y34" s="153" t="s">
        <v>74</v>
      </c>
      <c r="Z34" s="153" t="s">
        <v>74</v>
      </c>
      <c r="AA34" s="72" t="s">
        <v>74</v>
      </c>
      <c r="AB34" s="154" t="s">
        <v>74</v>
      </c>
      <c r="AC34" s="154" t="s">
        <v>74</v>
      </c>
      <c r="AD34" s="154" t="s">
        <v>74</v>
      </c>
      <c r="AE34" s="73" t="s">
        <v>74</v>
      </c>
      <c r="AF34" s="252" t="s">
        <v>74</v>
      </c>
      <c r="AG34" s="275" t="s">
        <v>74</v>
      </c>
      <c r="AH34" s="253" t="s">
        <v>74</v>
      </c>
      <c r="AI34" s="254" t="s">
        <v>74</v>
      </c>
      <c r="AJ34" s="254" t="s">
        <v>74</v>
      </c>
      <c r="AK34" s="254" t="s">
        <v>74</v>
      </c>
      <c r="AL34" s="254" t="s">
        <v>74</v>
      </c>
      <c r="AM34" s="275" t="s">
        <v>74</v>
      </c>
    </row>
    <row r="35" spans="1:39" s="184" customFormat="1" ht="44" customHeight="1" thickBot="1" x14ac:dyDescent="0.3">
      <c r="A35" s="165" t="s">
        <v>56</v>
      </c>
      <c r="B35" s="166">
        <f>OVERALL!B3</f>
        <v>0.5978346044146825</v>
      </c>
      <c r="C35" s="167">
        <f>OVERALL!B$4</f>
        <v>0.56553819444444442</v>
      </c>
      <c r="D35" s="168">
        <f>OVERALL!B$6</f>
        <v>0.19270833333333334</v>
      </c>
      <c r="E35" s="169">
        <f>OVERALL!B$7</f>
        <v>0.53958333333333341</v>
      </c>
      <c r="F35" s="170">
        <f>OVERALL!B$8</f>
        <v>0.12708333333333335</v>
      </c>
      <c r="G35" s="170">
        <f>OVERALL!B$9</f>
        <v>9.375E-2</v>
      </c>
      <c r="H35" s="171">
        <f>OVERALL!B$10</f>
        <v>1.0416666666666666E-2</v>
      </c>
      <c r="I35" s="172">
        <f>OVERALL!B$12</f>
        <v>0.48194444444444445</v>
      </c>
      <c r="J35" s="173">
        <f>OVERALL!B$13</f>
        <v>3.2291666666666663E-2</v>
      </c>
      <c r="K35" s="174">
        <f>OVERALL!B$14</f>
        <v>0.98958333333333337</v>
      </c>
      <c r="L35" s="175">
        <f>OVERALL!B$15</f>
        <v>0.42395833333333333</v>
      </c>
      <c r="M35" s="176">
        <f>OVERALL!B$17</f>
        <v>0.72109375000000009</v>
      </c>
      <c r="N35" s="173">
        <f>OVERALL!B$18</f>
        <v>0.921875</v>
      </c>
      <c r="O35" s="174">
        <f>OVERALL!B$19</f>
        <v>1.0416666666666666E-2</v>
      </c>
      <c r="P35" s="174">
        <f>OVERALL!B$20</f>
        <v>0.96875</v>
      </c>
      <c r="Q35" s="175">
        <f>OVERALL!B$21</f>
        <v>0.98333333333333339</v>
      </c>
      <c r="R35" s="177">
        <f>OVERALL!B$23</f>
        <v>0.50034722222222217</v>
      </c>
      <c r="S35" s="178">
        <f>OVERALL!B$24</f>
        <v>0.46250000000000002</v>
      </c>
      <c r="T35" s="179">
        <f>OVERALL!B$25</f>
        <v>0.121875</v>
      </c>
      <c r="U35" s="180">
        <f>OVERALL!B$26</f>
        <v>0.91666666666666674</v>
      </c>
      <c r="V35" s="181">
        <f>OVERALL!B$28</f>
        <v>0.92109375000000027</v>
      </c>
      <c r="W35" s="178">
        <f>OVERALL!B$29</f>
        <v>0.97916666666666674</v>
      </c>
      <c r="X35" s="179">
        <f>OVERALL!B$30</f>
        <v>0.93750000000000011</v>
      </c>
      <c r="Y35" s="179">
        <f>OVERALL!B$31</f>
        <v>0.81562500000000016</v>
      </c>
      <c r="Z35" s="179">
        <f>OVERALL!B$32</f>
        <v>0.95208333333333339</v>
      </c>
      <c r="AA35" s="182"/>
      <c r="AB35" s="179">
        <f>OVERALL!B$34</f>
        <v>1.6666666666666666E-2</v>
      </c>
      <c r="AC35" s="179">
        <f>OVERALL!B$35</f>
        <v>0</v>
      </c>
      <c r="AD35" s="179">
        <f>OVERALL!B$36</f>
        <v>1.6666666666666666E-2</v>
      </c>
      <c r="AE35" s="251">
        <f>OVERALL!B$39</f>
        <v>1</v>
      </c>
      <c r="AF35" s="255">
        <f>OVERALL!B$39</f>
        <v>1</v>
      </c>
      <c r="AG35" s="279">
        <f>OVERALL!B40</f>
        <v>2.2063802083333332E-3</v>
      </c>
      <c r="AH35" s="183">
        <f>OVERALL!B$41</f>
        <v>5.4375</v>
      </c>
      <c r="AI35" s="179">
        <f>OVERALL!B$42</f>
        <v>0.81250000000000011</v>
      </c>
      <c r="AJ35" s="179">
        <f>OVERALL!B$43</f>
        <v>0.39962121212121215</v>
      </c>
      <c r="AK35" s="179">
        <f>OVERALL!B$44</f>
        <v>0.83333333333333326</v>
      </c>
      <c r="AL35" s="179">
        <f>OVERALL!B$45</f>
        <v>0.72499999999999998</v>
      </c>
      <c r="AM35" s="276">
        <f>OVERALL!B71</f>
        <v>3.7465518904320986E-3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3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0" zoomScaleNormal="80" workbookViewId="0">
      <pane xSplit="3" ySplit="6" topLeftCell="D25"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11" t="s">
        <v>152</v>
      </c>
      <c r="E2" s="310" t="s">
        <v>142</v>
      </c>
      <c r="F2" s="294" t="s">
        <v>113</v>
      </c>
      <c r="G2" s="327" t="s">
        <v>181</v>
      </c>
      <c r="H2" s="323" t="s">
        <v>152</v>
      </c>
      <c r="I2" s="298" t="s">
        <v>124</v>
      </c>
    </row>
    <row r="3" spans="1:11" ht="19" x14ac:dyDescent="0.2">
      <c r="A3" s="32" t="str">
        <f>OVERALL!M1</f>
        <v>CITY OF KINGSTON</v>
      </c>
      <c r="B3" s="248">
        <f>OVERALL!M3</f>
        <v>0.59956547619047618</v>
      </c>
      <c r="C3" s="108" t="s">
        <v>70</v>
      </c>
      <c r="D3" s="109">
        <f>IF(D2="-","-",D57)</f>
        <v>0.63260119047619046</v>
      </c>
      <c r="E3" s="109">
        <f t="shared" ref="E3:F3" si="0">IF(E2="-","-",E57)</f>
        <v>0.54066666666666663</v>
      </c>
      <c r="F3" s="109">
        <f t="shared" si="0"/>
        <v>0.66983333333333339</v>
      </c>
      <c r="G3" s="109">
        <f t="shared" ref="G3:I3" si="1">IF(G2="-","-",G57)</f>
        <v>0.59983333333333333</v>
      </c>
      <c r="H3" s="109">
        <f t="shared" si="1"/>
        <v>0.56629166666666675</v>
      </c>
      <c r="I3" s="109">
        <f t="shared" si="1"/>
        <v>0.58816666666666673</v>
      </c>
    </row>
    <row r="4" spans="1:11" ht="18" customHeight="1" x14ac:dyDescent="0.2">
      <c r="A4" s="17" t="str">
        <f>OVERALL!A4</f>
        <v>AGENT MASTERY SCORE</v>
      </c>
      <c r="B4" s="38">
        <f>IF(C2=0, "-", IF(COUNTIF(D39:I39, "n")=C2, "-", IF(COUNT(D4:I4)=0, "-", AVERAGE(D4:I4))))</f>
        <v>0.62916666666666676</v>
      </c>
      <c r="C4" s="58" t="s">
        <v>1</v>
      </c>
      <c r="D4" s="38">
        <f>IF(D48&lt;0%,0%,IF(D$2="-","-",IF(D$39="n", "-", SUM(D$6,D$12,D$17,D$23,D$28,D$34))))</f>
        <v>0.67083333333333339</v>
      </c>
      <c r="E4" s="38">
        <f t="shared" ref="E4:F4" si="2">IF(E48&lt;0%,0%,IF(E$2="-","-",IF(E$39="n", "-", SUM(E$6,E$12,E$17,E$23,E$28,E$34))))</f>
        <v>0.5541666666666667</v>
      </c>
      <c r="F4" s="38">
        <f t="shared" si="2"/>
        <v>0.72083333333333344</v>
      </c>
      <c r="G4" s="38">
        <f t="shared" ref="G4:I4" si="3">IF(G48&lt;0%,0%,IF(G$2="-","-",IF(G$39="n", "-", SUM(G$6,G$12,G$17,G$23,G$28,G$34))))</f>
        <v>0.62083333333333335</v>
      </c>
      <c r="H4" s="38">
        <f t="shared" si="3"/>
        <v>0.60416666666666674</v>
      </c>
      <c r="I4" s="38">
        <f t="shared" si="3"/>
        <v>0.60416666666666674</v>
      </c>
      <c r="K4" s="12" t="s">
        <v>7</v>
      </c>
    </row>
    <row r="5" spans="1:11" ht="18" customHeight="1" x14ac:dyDescent="0.25">
      <c r="A5" s="57" t="s">
        <v>45</v>
      </c>
      <c r="B5" s="58">
        <f>IF(B6="-","-",AVERAGE(D5:I5))</f>
        <v>0.62916666666666676</v>
      </c>
      <c r="C5" s="58" t="s">
        <v>1</v>
      </c>
      <c r="D5" s="60">
        <f t="shared" ref="D5:I5" si="4">IF(D$2="","",IF(D$39="n", "", SUM(D$6,D$12,D$17,D$23,D$28)))</f>
        <v>0.67083333333333339</v>
      </c>
      <c r="E5" s="60">
        <f t="shared" si="4"/>
        <v>0.5541666666666667</v>
      </c>
      <c r="F5" s="60">
        <f t="shared" si="4"/>
        <v>0.72083333333333344</v>
      </c>
      <c r="G5" s="60">
        <f t="shared" si="4"/>
        <v>0.62083333333333335</v>
      </c>
      <c r="H5" s="60">
        <f t="shared" si="4"/>
        <v>0.60416666666666674</v>
      </c>
      <c r="I5" s="60">
        <f t="shared" si="4"/>
        <v>0.60416666666666674</v>
      </c>
      <c r="K5" s="7" t="s">
        <v>15</v>
      </c>
    </row>
    <row r="6" spans="1:11" ht="18" customHeight="1" x14ac:dyDescent="0.2">
      <c r="A6" s="20" t="str">
        <f>OVERALL!A6</f>
        <v>ENGAGE</v>
      </c>
      <c r="B6" s="21">
        <f>IF(C11=0,"-",AVERAGE(B7:B10))</f>
        <v>0.29166666666666669</v>
      </c>
      <c r="C6" s="61" t="s">
        <v>0</v>
      </c>
      <c r="D6" s="28">
        <f>IF(D11=0,"-",(COUNTIF(D7:D10, "y")/D11)*OVERALL!$C$6)</f>
        <v>0.05</v>
      </c>
      <c r="E6" s="28">
        <f>IF(E11=0,"-",(COUNTIF(E7:E10, "y")/E11)*OVERALL!$C$6)</f>
        <v>0.05</v>
      </c>
      <c r="F6" s="28">
        <f>IF(F11=0,"-",(COUNTIF(F7:F10, "y")/F11)*OVERALL!$C$6)</f>
        <v>0.1</v>
      </c>
      <c r="G6" s="28">
        <f>IF(G11=0,"-",(COUNTIF(G7:G10, "y")/G11)*OVERALL!$C$6)</f>
        <v>0.05</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312" t="s">
        <v>104</v>
      </c>
      <c r="E7" s="309" t="s">
        <v>104</v>
      </c>
      <c r="F7" s="293" t="s">
        <v>104</v>
      </c>
      <c r="G7" s="326" t="s">
        <v>104</v>
      </c>
      <c r="H7" s="322" t="s">
        <v>104</v>
      </c>
      <c r="I7" s="297" t="s">
        <v>104</v>
      </c>
      <c r="K7" s="11" t="s">
        <v>2</v>
      </c>
    </row>
    <row r="8" spans="1:11" ht="18" customHeight="1" x14ac:dyDescent="0.25">
      <c r="A8" s="33" t="str">
        <f>OVERALL!A8</f>
        <v>INTENT</v>
      </c>
      <c r="B8" s="3">
        <f>IF(C8=0,"-",COUNTIF(D8:I8,"y")/C8)</f>
        <v>0</v>
      </c>
      <c r="C8" s="26">
        <f>$C$2-COUNTIF(D8:I8, "-")</f>
        <v>6</v>
      </c>
      <c r="D8" s="312" t="s">
        <v>103</v>
      </c>
      <c r="E8" s="309" t="s">
        <v>103</v>
      </c>
      <c r="F8" s="293" t="s">
        <v>103</v>
      </c>
      <c r="G8" s="326" t="s">
        <v>103</v>
      </c>
      <c r="H8" s="322" t="s">
        <v>103</v>
      </c>
      <c r="I8" s="297" t="s">
        <v>103</v>
      </c>
      <c r="K8" s="7" t="s">
        <v>14</v>
      </c>
    </row>
    <row r="9" spans="1:11" ht="18" customHeight="1" x14ac:dyDescent="0.2">
      <c r="A9" s="33" t="str">
        <f>OVERALL!A9</f>
        <v>NAME</v>
      </c>
      <c r="B9" s="3">
        <f>IF(C9=0,"-",COUNTIF(D9:I9,"y")/C9)</f>
        <v>0.16666666666666666</v>
      </c>
      <c r="C9" s="26">
        <f>$C$2-COUNTIF(D9:I9, "-")</f>
        <v>6</v>
      </c>
      <c r="D9" s="312" t="s">
        <v>103</v>
      </c>
      <c r="E9" s="309" t="s">
        <v>103</v>
      </c>
      <c r="F9" s="293" t="s">
        <v>104</v>
      </c>
      <c r="G9" s="326" t="s">
        <v>103</v>
      </c>
      <c r="H9" s="322" t="s">
        <v>103</v>
      </c>
      <c r="I9" s="297" t="s">
        <v>103</v>
      </c>
      <c r="K9" t="s">
        <v>1</v>
      </c>
    </row>
    <row r="10" spans="1:11" ht="18" customHeight="1" x14ac:dyDescent="0.2">
      <c r="A10" s="33" t="str">
        <f>OVERALL!A10</f>
        <v>BRIDGE</v>
      </c>
      <c r="B10" s="3">
        <f>IF(C10=0,"-",COUNTIF(D10:I10,"y")/C10)</f>
        <v>0</v>
      </c>
      <c r="C10" s="26">
        <f>$C$2-COUNTIF(D10:I10, "-")</f>
        <v>6</v>
      </c>
      <c r="D10" s="312" t="s">
        <v>103</v>
      </c>
      <c r="E10" s="309" t="s">
        <v>103</v>
      </c>
      <c r="F10" s="293" t="s">
        <v>103</v>
      </c>
      <c r="G10" s="326" t="s">
        <v>103</v>
      </c>
      <c r="H10" s="322" t="s">
        <v>103</v>
      </c>
      <c r="I10" s="297" t="s">
        <v>103</v>
      </c>
      <c r="K10" s="13" t="s">
        <v>3</v>
      </c>
    </row>
    <row r="11" spans="1:11" ht="18" customHeight="1" x14ac:dyDescent="0.25">
      <c r="A11" s="2"/>
      <c r="C11" s="63">
        <f>AVERAGE(C7:C10)</f>
        <v>6</v>
      </c>
      <c r="D11" s="27">
        <f t="shared" ref="D11:F11" si="5">COUNTA(D7:D10)-COUNTIF(D7:D10, "-")</f>
        <v>4</v>
      </c>
      <c r="E11" s="27">
        <f t="shared" si="5"/>
        <v>4</v>
      </c>
      <c r="F11" s="27">
        <f t="shared" si="5"/>
        <v>4</v>
      </c>
      <c r="G11" s="27">
        <f t="shared" ref="G11:I11" si="6">COUNTA(G7:G10)-COUNTIF(G7:G10, "-")</f>
        <v>4</v>
      </c>
      <c r="H11" s="27">
        <f t="shared" si="6"/>
        <v>4</v>
      </c>
      <c r="I11" s="27">
        <f t="shared" si="6"/>
        <v>4</v>
      </c>
      <c r="K11" s="8" t="s">
        <v>13</v>
      </c>
    </row>
    <row r="12" spans="1:11" ht="18" customHeight="1" x14ac:dyDescent="0.2">
      <c r="A12" s="20" t="str">
        <f>OVERALL!A12</f>
        <v>DISCOVER</v>
      </c>
      <c r="B12" s="21">
        <f>IF(C16=0,"-",AVERAGE(B13:B15))</f>
        <v>0.5</v>
      </c>
      <c r="C12" s="1" t="s">
        <v>1</v>
      </c>
      <c r="D12" s="28">
        <f>IF(D16=0,"-",(COUNTIF(D13:D15, "y")/D16)*OVERALL!$C$12)</f>
        <v>0.13333333333333333</v>
      </c>
      <c r="E12" s="28">
        <f>IF(E16=0,"-",(COUNTIF(E13:E15, "y")/E16)*OVERALL!$C$12)</f>
        <v>6.6666666666666666E-2</v>
      </c>
      <c r="F12" s="28">
        <f>IF(F16=0,"-",(COUNTIF(F13:F15, "y")/F16)*OVERALL!$C$12)</f>
        <v>0.13333333333333333</v>
      </c>
      <c r="G12" s="28">
        <f>IF(G16=0,"-",(COUNTIF(G13:G15, "y")/G16)*OVERALL!$C$12)</f>
        <v>0.13333333333333333</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12" t="s">
        <v>103</v>
      </c>
      <c r="E13" s="309" t="s">
        <v>103</v>
      </c>
      <c r="F13" s="293" t="s">
        <v>103</v>
      </c>
      <c r="G13" s="326" t="s">
        <v>103</v>
      </c>
      <c r="H13" s="322" t="s">
        <v>103</v>
      </c>
      <c r="I13" s="297" t="s">
        <v>103</v>
      </c>
      <c r="K13" s="14" t="s">
        <v>4</v>
      </c>
    </row>
    <row r="14" spans="1:11" ht="18" customHeight="1" x14ac:dyDescent="0.25">
      <c r="A14" s="33" t="str">
        <f>OVERALL!A14</f>
        <v>LISTEN</v>
      </c>
      <c r="B14" s="3">
        <f>IF(C14=0,"-",COUNTIF(D14:I14,"y")/C14)</f>
        <v>1</v>
      </c>
      <c r="C14" s="26">
        <f>$C$2-COUNTIF(D14:I14, "-")</f>
        <v>6</v>
      </c>
      <c r="D14" s="312" t="s">
        <v>104</v>
      </c>
      <c r="E14" s="309" t="s">
        <v>104</v>
      </c>
      <c r="F14" s="293" t="s">
        <v>104</v>
      </c>
      <c r="G14" s="326" t="s">
        <v>104</v>
      </c>
      <c r="H14" s="322" t="s">
        <v>104</v>
      </c>
      <c r="I14" s="297" t="s">
        <v>104</v>
      </c>
      <c r="K14" s="9" t="s">
        <v>12</v>
      </c>
    </row>
    <row r="15" spans="1:11" ht="18" customHeight="1" x14ac:dyDescent="0.2">
      <c r="A15" s="33" t="str">
        <f>OVERALL!A15</f>
        <v>CONFIRM</v>
      </c>
      <c r="B15" s="3">
        <f>IF(C15=0,"-",COUNTIF(D15:I15,"y")/C15)</f>
        <v>0.5</v>
      </c>
      <c r="C15" s="26">
        <f>$C$2-COUNTIF(D15:I15, "-")</f>
        <v>6</v>
      </c>
      <c r="D15" s="312" t="s">
        <v>104</v>
      </c>
      <c r="E15" s="309" t="s">
        <v>103</v>
      </c>
      <c r="F15" s="293" t="s">
        <v>104</v>
      </c>
      <c r="G15" s="326" t="s">
        <v>104</v>
      </c>
      <c r="H15" s="322" t="s">
        <v>103</v>
      </c>
      <c r="I15" s="297" t="s">
        <v>103</v>
      </c>
      <c r="J15" t="s">
        <v>1</v>
      </c>
    </row>
    <row r="16" spans="1:11" ht="18" customHeight="1" x14ac:dyDescent="0.2">
      <c r="A16" s="2"/>
      <c r="C16" s="63">
        <f>AVERAGE(C13:C15)</f>
        <v>6</v>
      </c>
      <c r="D16" s="27">
        <f t="shared" ref="D16:F16" si="7">COUNTA(D13:D15)-COUNTIF(D13:D15, "-")</f>
        <v>3</v>
      </c>
      <c r="E16" s="27">
        <f t="shared" si="7"/>
        <v>3</v>
      </c>
      <c r="F16" s="27">
        <f t="shared" si="7"/>
        <v>3</v>
      </c>
      <c r="G16" s="27">
        <f t="shared" ref="G16:I16" si="8">COUNTA(G13:G15)-COUNTIF(G13:G15, "-")</f>
        <v>3</v>
      </c>
      <c r="H16" s="27">
        <f t="shared" si="8"/>
        <v>3</v>
      </c>
      <c r="I16" s="27">
        <f t="shared" si="8"/>
        <v>3</v>
      </c>
      <c r="K16" s="15" t="s">
        <v>6</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0.1875</v>
      </c>
      <c r="K17" s="9" t="s">
        <v>5</v>
      </c>
    </row>
    <row r="18" spans="1:14" ht="18" customHeight="1" x14ac:dyDescent="0.2">
      <c r="A18" s="33" t="str">
        <f>OVERALL!A18</f>
        <v>INFORM</v>
      </c>
      <c r="B18" s="3">
        <f>IF(C18=0,"-",COUNTIF(D18:I18,"y")/C18)</f>
        <v>1</v>
      </c>
      <c r="C18" s="26">
        <f>$C$2-COUNTIF(D18:I18, "-")</f>
        <v>6</v>
      </c>
      <c r="D18" s="312" t="s">
        <v>104</v>
      </c>
      <c r="E18" s="309" t="s">
        <v>104</v>
      </c>
      <c r="F18" s="293" t="s">
        <v>104</v>
      </c>
      <c r="G18" s="326" t="s">
        <v>104</v>
      </c>
      <c r="H18" s="322" t="s">
        <v>104</v>
      </c>
      <c r="I18" s="297" t="s">
        <v>104</v>
      </c>
    </row>
    <row r="19" spans="1:14" ht="18" customHeight="1" x14ac:dyDescent="0.2">
      <c r="A19" s="33" t="str">
        <f>OVERALL!A19</f>
        <v>CHECK</v>
      </c>
      <c r="B19" s="3">
        <f>IF(C19=0,"-",COUNTIF(D19:I19,"y")/C19)</f>
        <v>0</v>
      </c>
      <c r="C19" s="26">
        <f>$C$2-COUNTIF(D19:I19, "-")</f>
        <v>6</v>
      </c>
      <c r="D19" s="312" t="s">
        <v>103</v>
      </c>
      <c r="E19" s="309" t="s">
        <v>103</v>
      </c>
      <c r="F19" s="293" t="s">
        <v>103</v>
      </c>
      <c r="G19" s="326" t="s">
        <v>103</v>
      </c>
      <c r="H19" s="322" t="s">
        <v>103</v>
      </c>
      <c r="I19" s="297" t="s">
        <v>103</v>
      </c>
    </row>
    <row r="20" spans="1:14" ht="18" customHeight="1" x14ac:dyDescent="0.2">
      <c r="A20" s="33" t="str">
        <f>OVERALL!A20</f>
        <v>SEEK</v>
      </c>
      <c r="B20" s="3">
        <f>IF(C20=0,"-",COUNTIF(D20:I20,"y")/C20)</f>
        <v>1</v>
      </c>
      <c r="C20" s="26">
        <f>$C$2-COUNTIF(D20:I20, "-")</f>
        <v>6</v>
      </c>
      <c r="D20" s="312" t="s">
        <v>104</v>
      </c>
      <c r="E20" s="309" t="s">
        <v>104</v>
      </c>
      <c r="F20" s="293" t="s">
        <v>104</v>
      </c>
      <c r="G20" s="326" t="s">
        <v>104</v>
      </c>
      <c r="H20" s="322" t="s">
        <v>104</v>
      </c>
      <c r="I20" s="297" t="s">
        <v>104</v>
      </c>
      <c r="K20" t="s">
        <v>1</v>
      </c>
    </row>
    <row r="21" spans="1:14" ht="18" customHeight="1" x14ac:dyDescent="0.2">
      <c r="A21" s="33" t="str">
        <f>OVERALL!A21</f>
        <v>CONFIDENCE</v>
      </c>
      <c r="B21" s="3">
        <f>IF(C21=0,"-",COUNTIF(D21:I21,"y")/C21)</f>
        <v>1</v>
      </c>
      <c r="C21" s="26">
        <f>$C$2-COUNTIF(D21:I21, "-")</f>
        <v>6</v>
      </c>
      <c r="D21" s="312" t="s">
        <v>104</v>
      </c>
      <c r="E21" s="309" t="s">
        <v>104</v>
      </c>
      <c r="F21" s="293" t="s">
        <v>104</v>
      </c>
      <c r="G21" s="326" t="s">
        <v>104</v>
      </c>
      <c r="H21" s="322" t="s">
        <v>104</v>
      </c>
      <c r="I21" s="297" t="s">
        <v>104</v>
      </c>
    </row>
    <row r="22" spans="1:14" ht="18" customHeight="1" x14ac:dyDescent="0.2">
      <c r="A22" s="2"/>
      <c r="C22" s="63">
        <f>AVERAGE(C18:C21)</f>
        <v>6</v>
      </c>
      <c r="D22" s="27">
        <f t="shared" ref="D22:F22" si="9">COUNTA(D18:D21)-COUNTIF(D18:D21, "-")</f>
        <v>4</v>
      </c>
      <c r="E22" s="27">
        <f t="shared" si="9"/>
        <v>4</v>
      </c>
      <c r="F22" s="27">
        <f t="shared" si="9"/>
        <v>4</v>
      </c>
      <c r="G22" s="27">
        <f t="shared" ref="G22:I22" si="10">COUNTA(G18:G21)-COUNTIF(G18:G21, "-")</f>
        <v>4</v>
      </c>
      <c r="H22" s="27">
        <f t="shared" si="10"/>
        <v>4</v>
      </c>
      <c r="I22" s="27">
        <f t="shared" si="10"/>
        <v>4</v>
      </c>
    </row>
    <row r="23" spans="1:14" ht="18" customHeight="1" x14ac:dyDescent="0.2">
      <c r="A23" s="20" t="str">
        <f>OVERALL!A23</f>
        <v>CLOSE</v>
      </c>
      <c r="B23" s="21">
        <f>IF(C27=0,"-",AVERAGE(B24:B26))</f>
        <v>0.61111111111111116</v>
      </c>
      <c r="C23" s="1" t="s">
        <v>1</v>
      </c>
      <c r="D23" s="29">
        <f>IF(D27=0,"-",(COUNTIF(D24:D26, "y")/D27)*OVERALL!$C$23)</f>
        <v>9.9999999999999992E-2</v>
      </c>
      <c r="E23" s="29">
        <f>IF(E27=0,"-",(COUNTIF(E24:E26, "y")/E27)*OVERALL!$C$23)</f>
        <v>4.9999999999999996E-2</v>
      </c>
      <c r="F23" s="29">
        <f>IF(F27=0,"-",(COUNTIF(F24:F26, "y")/F27)*OVERALL!$C$23)</f>
        <v>9.9999999999999992E-2</v>
      </c>
      <c r="G23" s="29">
        <f>IF(G27=0,"-",(COUNTIF(G24:G26, "y")/G27)*OVERALL!$C$23)</f>
        <v>9.9999999999999992E-2</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0.83333333333333337</v>
      </c>
      <c r="C24" s="26">
        <f>$C$2-COUNTIF(D24:I24, "-")</f>
        <v>6</v>
      </c>
      <c r="D24" s="312" t="s">
        <v>104</v>
      </c>
      <c r="E24" s="309" t="s">
        <v>103</v>
      </c>
      <c r="F24" s="293" t="s">
        <v>104</v>
      </c>
      <c r="G24" s="326" t="s">
        <v>104</v>
      </c>
      <c r="H24" s="322" t="s">
        <v>104</v>
      </c>
      <c r="I24" s="297" t="s">
        <v>104</v>
      </c>
    </row>
    <row r="25" spans="1:14" ht="18" customHeight="1" x14ac:dyDescent="0.2">
      <c r="A25" s="33" t="str">
        <f>OVERALL!A25</f>
        <v>GRATITUDE</v>
      </c>
      <c r="B25" s="3">
        <f>IF(C25=0,"-",COUNTIF(D25:I25,"y")/C25)</f>
        <v>0</v>
      </c>
      <c r="C25" s="26">
        <f>$C$2-COUNTIF(D25:I25, "-")</f>
        <v>6</v>
      </c>
      <c r="D25" s="312" t="s">
        <v>103</v>
      </c>
      <c r="E25" s="309" t="s">
        <v>103</v>
      </c>
      <c r="F25" s="293" t="s">
        <v>103</v>
      </c>
      <c r="G25" s="326" t="s">
        <v>103</v>
      </c>
      <c r="H25" s="322" t="s">
        <v>103</v>
      </c>
      <c r="I25" s="297" t="s">
        <v>103</v>
      </c>
    </row>
    <row r="26" spans="1:14" ht="18" customHeight="1" x14ac:dyDescent="0.2">
      <c r="A26" s="33" t="str">
        <f>OVERALL!A26</f>
        <v>THANKS</v>
      </c>
      <c r="B26" s="3">
        <f>IF(C26=0,"-",COUNTIF(D26:I26,"y")/C26)</f>
        <v>1</v>
      </c>
      <c r="C26" s="26">
        <f>$C$2-COUNTIF(D26:I26, "-")</f>
        <v>6</v>
      </c>
      <c r="D26" s="312" t="s">
        <v>104</v>
      </c>
      <c r="E26" s="309" t="s">
        <v>104</v>
      </c>
      <c r="F26" s="293" t="s">
        <v>104</v>
      </c>
      <c r="G26" s="326" t="s">
        <v>104</v>
      </c>
      <c r="H26" s="322" t="s">
        <v>104</v>
      </c>
      <c r="I26" s="297" t="s">
        <v>104</v>
      </c>
    </row>
    <row r="27" spans="1:14" ht="18" customHeight="1" x14ac:dyDescent="0.2">
      <c r="A27" s="2"/>
      <c r="C27" s="63">
        <f>AVERAGE(C24:C26)</f>
        <v>6</v>
      </c>
      <c r="D27" s="27">
        <f t="shared" ref="D27:F27" si="11">COUNTA(D24:D26)-COUNTIF(D24:D26, "-")</f>
        <v>3</v>
      </c>
      <c r="E27" s="27">
        <f t="shared" si="11"/>
        <v>3</v>
      </c>
      <c r="F27" s="27">
        <f t="shared" si="11"/>
        <v>3</v>
      </c>
      <c r="G27" s="27">
        <f t="shared" ref="G27:I27" si="12">COUNTA(G24:G26)-COUNTIF(G24:G26, "-")</f>
        <v>3</v>
      </c>
      <c r="H27" s="27">
        <f t="shared" si="12"/>
        <v>3</v>
      </c>
      <c r="I27" s="27">
        <f t="shared" si="12"/>
        <v>3</v>
      </c>
    </row>
    <row r="28" spans="1:14" ht="18" customHeight="1" x14ac:dyDescent="0.2">
      <c r="A28" s="20" t="str">
        <f>OVERALL!A28</f>
        <v>IMPACT</v>
      </c>
      <c r="B28" s="21">
        <f>IF(C33=0,"-",AVERAGE(B29:B32))</f>
        <v>0.95833333333333337</v>
      </c>
      <c r="C28" s="1" t="s">
        <v>1</v>
      </c>
      <c r="D28" s="29">
        <f>IF(D33=0,"-",(COUNTIF(D29:D32, "y")/D33)*OVERALL!$C$28)</f>
        <v>0.2</v>
      </c>
      <c r="E28" s="29">
        <f>IF(E33=0,"-",(COUNTIF(E29:E32, "y")/E33)*OVERALL!$C$28)</f>
        <v>0.2</v>
      </c>
      <c r="F28" s="29">
        <f>IF(F33=0,"-",(COUNTIF(F29:F32, "y")/F33)*OVERALL!$C$28)</f>
        <v>0.2</v>
      </c>
      <c r="G28" s="29">
        <f>IF(G33=0,"-",(COUNTIF(G29:G32, "y")/G33)*OVERALL!$C$28)</f>
        <v>0.15000000000000002</v>
      </c>
      <c r="H28" s="29">
        <f>IF(H33=0,"-",(COUNTIF(H29:H32, "y")/H33)*OVERALL!$C$28)</f>
        <v>0.2</v>
      </c>
      <c r="I28" s="29">
        <f>IF(I33=0,"-",(COUNTIF(I29:I32, "y")/I33)*OVERALL!$C$28)</f>
        <v>0.2</v>
      </c>
    </row>
    <row r="29" spans="1:14" ht="18" customHeight="1" x14ac:dyDescent="0.2">
      <c r="A29" s="33" t="str">
        <f>OVERALL!A29</f>
        <v>VIBRANCY</v>
      </c>
      <c r="B29" s="3">
        <f>IF(C29=0,"-",COUNTIF(D29:I29,"y")/C29)</f>
        <v>1</v>
      </c>
      <c r="C29" s="26">
        <f>$C$2-COUNTIF(D29:I29, "-")</f>
        <v>6</v>
      </c>
      <c r="D29" s="312" t="s">
        <v>104</v>
      </c>
      <c r="E29" s="309" t="s">
        <v>104</v>
      </c>
      <c r="F29" s="293" t="s">
        <v>104</v>
      </c>
      <c r="G29" s="326" t="s">
        <v>104</v>
      </c>
      <c r="H29" s="322" t="s">
        <v>104</v>
      </c>
      <c r="I29" s="297" t="s">
        <v>104</v>
      </c>
    </row>
    <row r="30" spans="1:14" ht="18" customHeight="1" x14ac:dyDescent="0.2">
      <c r="A30" s="33" t="str">
        <f>OVERALL!A30</f>
        <v>EMPATHY</v>
      </c>
      <c r="B30" s="3">
        <f>IF(C30=0,"-",COUNTIF(D30:I30,"y")/C30)</f>
        <v>1</v>
      </c>
      <c r="C30" s="26">
        <f>$C$2-COUNTIF(D30:I30, "-")</f>
        <v>6</v>
      </c>
      <c r="D30" s="312" t="s">
        <v>104</v>
      </c>
      <c r="E30" s="309" t="s">
        <v>104</v>
      </c>
      <c r="F30" s="293" t="s">
        <v>104</v>
      </c>
      <c r="G30" s="326" t="s">
        <v>104</v>
      </c>
      <c r="H30" s="322" t="s">
        <v>104</v>
      </c>
      <c r="I30" s="297" t="s">
        <v>104</v>
      </c>
    </row>
    <row r="31" spans="1:14" ht="18" customHeight="1" x14ac:dyDescent="0.2">
      <c r="A31" s="33" t="str">
        <f>OVERALL!A31</f>
        <v>CONTROL</v>
      </c>
      <c r="B31" s="3">
        <f>IF(C31=0,"-",COUNTIF(D31:I31,"y")/C31)</f>
        <v>0.83333333333333337</v>
      </c>
      <c r="C31" s="26">
        <f>$C$2-COUNTIF(D31:I31, "-")</f>
        <v>6</v>
      </c>
      <c r="D31" s="312" t="s">
        <v>104</v>
      </c>
      <c r="E31" s="309" t="s">
        <v>104</v>
      </c>
      <c r="F31" s="293" t="s">
        <v>104</v>
      </c>
      <c r="G31" s="326" t="s">
        <v>103</v>
      </c>
      <c r="H31" s="322" t="s">
        <v>104</v>
      </c>
      <c r="I31" s="297" t="s">
        <v>104</v>
      </c>
    </row>
    <row r="32" spans="1:14" ht="18" customHeight="1" x14ac:dyDescent="0.2">
      <c r="A32" s="33" t="str">
        <f>OVERALL!A32</f>
        <v>CLARITY</v>
      </c>
      <c r="B32" s="3">
        <f>IF(C32=0,"-",COUNTIF(D32:I32,"y")/C32)</f>
        <v>1</v>
      </c>
      <c r="C32" s="26">
        <f>$C$2-COUNTIF(D32:I32, "-")</f>
        <v>6</v>
      </c>
      <c r="D32" s="312" t="s">
        <v>104</v>
      </c>
      <c r="E32" s="309" t="s">
        <v>104</v>
      </c>
      <c r="F32" s="293" t="s">
        <v>104</v>
      </c>
      <c r="G32" s="326" t="s">
        <v>104</v>
      </c>
      <c r="H32" s="322" t="s">
        <v>104</v>
      </c>
      <c r="I32" s="297" t="s">
        <v>104</v>
      </c>
      <c r="N32" t="s">
        <v>1</v>
      </c>
    </row>
    <row r="33" spans="1:16" ht="18" customHeight="1" x14ac:dyDescent="0.2">
      <c r="A33" s="5"/>
      <c r="B33" s="6"/>
      <c r="C33" s="63">
        <f>AVERAGE(C29:C32)</f>
        <v>6</v>
      </c>
      <c r="D33" s="27">
        <f t="shared" ref="D33:F33" si="13">COUNTA(D29:D32)-COUNTIF(D29:D32, "-")</f>
        <v>4</v>
      </c>
      <c r="E33" s="27">
        <f t="shared" si="13"/>
        <v>4</v>
      </c>
      <c r="F33" s="27">
        <f t="shared" si="13"/>
        <v>4</v>
      </c>
      <c r="G33" s="27">
        <f t="shared" ref="G33:I33" si="14">COUNTA(G29:G32)-COUNTIF(G29:G32, "-")</f>
        <v>4</v>
      </c>
      <c r="H33" s="27">
        <f t="shared" si="14"/>
        <v>4</v>
      </c>
      <c r="I33" s="27">
        <f t="shared" si="14"/>
        <v>4</v>
      </c>
    </row>
    <row r="34" spans="1:16" ht="18" customHeight="1" x14ac:dyDescent="0.2">
      <c r="A34" s="42" t="str">
        <f>OVERALL!A34</f>
        <v>% OF CALLS WITH DEDUCTIONS</v>
      </c>
      <c r="B34" s="43">
        <f>IF(C37=0,"-",SUM(D37:I37)/C37)</f>
        <v>0</v>
      </c>
      <c r="C34" s="1" t="s">
        <v>1</v>
      </c>
      <c r="D34" s="44" t="str">
        <f t="shared" ref="D34:I34" si="15">IF(D37=0,"-",IF(D37="","-",IF(D35="y",$K$35,IF(D36="y",$K$36,0%))))</f>
        <v>-</v>
      </c>
      <c r="E34" s="44" t="str">
        <f t="shared" si="15"/>
        <v>-</v>
      </c>
      <c r="F34" s="44" t="str">
        <f t="shared" si="15"/>
        <v>-</v>
      </c>
      <c r="G34" s="44" t="str">
        <f t="shared" si="15"/>
        <v>-</v>
      </c>
      <c r="H34" s="44" t="str">
        <f t="shared" si="15"/>
        <v>-</v>
      </c>
      <c r="I34" s="44" t="str">
        <f t="shared" si="15"/>
        <v>-</v>
      </c>
      <c r="K34" s="44" t="s">
        <v>47</v>
      </c>
    </row>
    <row r="35" spans="1:16" ht="18" customHeight="1" x14ac:dyDescent="0.2">
      <c r="A35" s="45" t="str">
        <f>OVERALL!A35</f>
        <v>AUDIO ISSUE (MAJOR IMPACT)</v>
      </c>
      <c r="B35" s="3">
        <f>IF(C35=0,"-",COUNTIF(D35:I35,"y")/C35)</f>
        <v>0</v>
      </c>
      <c r="C35" s="26">
        <f>$C$2-COUNTIF(D35:I35, "-")</f>
        <v>6</v>
      </c>
      <c r="D35" s="312" t="s">
        <v>103</v>
      </c>
      <c r="E35" s="309" t="s">
        <v>103</v>
      </c>
      <c r="F35" s="293" t="s">
        <v>103</v>
      </c>
      <c r="G35" s="326" t="s">
        <v>103</v>
      </c>
      <c r="H35" s="322" t="s">
        <v>103</v>
      </c>
      <c r="I35" s="297" t="s">
        <v>103</v>
      </c>
      <c r="K35" s="48">
        <v>-0.3</v>
      </c>
      <c r="M35" s="48"/>
      <c r="N35" s="48"/>
      <c r="O35" s="48"/>
    </row>
    <row r="36" spans="1:16" ht="18" customHeight="1" x14ac:dyDescent="0.2">
      <c r="A36" s="45" t="str">
        <f>OVERALL!A36</f>
        <v>AUDIO ISSUE (DISTRACTION)</v>
      </c>
      <c r="B36" s="3">
        <f>IF(C36=0,"-",COUNTIF(D36:I36,"y")/C36)</f>
        <v>0</v>
      </c>
      <c r="C36" s="26">
        <f>$C$2-COUNTIF(D36:I36, "-")</f>
        <v>6</v>
      </c>
      <c r="D36" s="312" t="s">
        <v>103</v>
      </c>
      <c r="E36" s="309" t="s">
        <v>103</v>
      </c>
      <c r="F36" s="293" t="s">
        <v>103</v>
      </c>
      <c r="G36" s="326" t="s">
        <v>103</v>
      </c>
      <c r="H36" s="322" t="s">
        <v>103</v>
      </c>
      <c r="I36" s="297" t="s">
        <v>103</v>
      </c>
      <c r="K36" s="48">
        <v>-0.1</v>
      </c>
      <c r="M36" s="48"/>
      <c r="N36" s="48"/>
      <c r="O36" s="48"/>
    </row>
    <row r="37" spans="1:16" ht="18" customHeight="1" x14ac:dyDescent="0.2">
      <c r="A37" s="5"/>
      <c r="B37" s="6"/>
      <c r="C37" s="63">
        <f>C35</f>
        <v>6</v>
      </c>
      <c r="D37" s="27">
        <f t="shared" ref="D37:F37" si="16">IF(D35="NA","",COUNTIF(D35:D36, "y"))</f>
        <v>0</v>
      </c>
      <c r="E37" s="27">
        <f t="shared" si="16"/>
        <v>0</v>
      </c>
      <c r="F37" s="27">
        <f t="shared" si="16"/>
        <v>0</v>
      </c>
      <c r="G37" s="27">
        <f t="shared" ref="G37:I37" si="17">IF(G35="NA","",COUNTIF(G35:G36, "y"))</f>
        <v>0</v>
      </c>
      <c r="H37" s="27">
        <f t="shared" si="17"/>
        <v>0</v>
      </c>
      <c r="I37" s="27">
        <f t="shared" si="17"/>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8">$C$2-COUNTIF(D39:I39, "-")</f>
        <v>6</v>
      </c>
      <c r="D39" s="312" t="s">
        <v>104</v>
      </c>
      <c r="E39" s="309" t="s">
        <v>104</v>
      </c>
      <c r="F39" s="293" t="s">
        <v>104</v>
      </c>
      <c r="G39" s="326" t="s">
        <v>104</v>
      </c>
      <c r="H39" s="322" t="s">
        <v>104</v>
      </c>
      <c r="I39" s="297" t="s">
        <v>104</v>
      </c>
    </row>
    <row r="40" spans="1:16" ht="18" customHeight="1" x14ac:dyDescent="0.2">
      <c r="A40" s="33" t="str">
        <f>OVERALL!A40</f>
        <v>TALK TIME</v>
      </c>
      <c r="B40" s="280">
        <f>IF(C40=0,"-",AVERAGE(D40:I40))</f>
        <v>2.2415123456790121E-3</v>
      </c>
      <c r="C40" s="26">
        <f t="shared" si="18"/>
        <v>6</v>
      </c>
      <c r="D40" s="280">
        <v>2.1064814814814813E-3</v>
      </c>
      <c r="E40" s="280">
        <v>2.662037037037037E-3</v>
      </c>
      <c r="F40" s="280">
        <v>1.6898148148148148E-3</v>
      </c>
      <c r="G40" s="280">
        <v>3.1018518518518517E-3</v>
      </c>
      <c r="H40" s="280">
        <v>1.2152777777777778E-3</v>
      </c>
      <c r="I40" s="299">
        <v>2.673611111111111E-3</v>
      </c>
      <c r="J40" s="46"/>
      <c r="K40" s="265"/>
      <c r="L40" s="265"/>
      <c r="M40" s="265"/>
      <c r="N40" s="265"/>
      <c r="O40" s="265"/>
      <c r="P40" s="265"/>
    </row>
    <row r="41" spans="1:16" ht="18" customHeight="1" x14ac:dyDescent="0.2">
      <c r="A41" s="33" t="str">
        <f>OVERALL!A41</f>
        <v>ASSESSOR RATING (0-10)</v>
      </c>
      <c r="B41" s="263">
        <f>IF(C41=0,"-",SUM(D41:I41)/C41)</f>
        <v>6</v>
      </c>
      <c r="C41" s="26">
        <f t="shared" si="18"/>
        <v>6</v>
      </c>
      <c r="D41" s="286">
        <v>6</v>
      </c>
      <c r="E41" s="286">
        <v>5</v>
      </c>
      <c r="F41" s="286">
        <v>7</v>
      </c>
      <c r="G41" s="286">
        <v>6</v>
      </c>
      <c r="H41" s="286">
        <v>6</v>
      </c>
      <c r="I41" s="286">
        <v>6</v>
      </c>
    </row>
    <row r="42" spans="1:16" ht="18" customHeight="1" x14ac:dyDescent="0.2">
      <c r="A42" s="33" t="str">
        <f>OVERALL!A42</f>
        <v>EXPLAINED KEY FEATURES</v>
      </c>
      <c r="B42" s="3">
        <f>IF(C42=0,"-",COUNTIF(D42:I42, "y")/C42)</f>
        <v>0.83333333333333337</v>
      </c>
      <c r="C42" s="26">
        <f t="shared" si="18"/>
        <v>6</v>
      </c>
      <c r="D42" s="312" t="s">
        <v>104</v>
      </c>
      <c r="E42" s="309" t="s">
        <v>103</v>
      </c>
      <c r="F42" s="293" t="s">
        <v>104</v>
      </c>
      <c r="G42" s="326" t="s">
        <v>104</v>
      </c>
      <c r="H42" s="322" t="s">
        <v>104</v>
      </c>
      <c r="I42" s="297" t="s">
        <v>104</v>
      </c>
      <c r="J42" s="47"/>
      <c r="K42" t="s">
        <v>1</v>
      </c>
    </row>
    <row r="43" spans="1:16" ht="18" customHeight="1" x14ac:dyDescent="0.2">
      <c r="A43" s="33" t="str">
        <f>OVERALL!A43</f>
        <v>REVEALED PRICING</v>
      </c>
      <c r="B43" s="3">
        <f>IF(C43=0,"-",COUNTIF(D43:I43, "y")/C43)</f>
        <v>0.5</v>
      </c>
      <c r="C43" s="26">
        <f t="shared" si="18"/>
        <v>6</v>
      </c>
      <c r="D43" s="312" t="s">
        <v>104</v>
      </c>
      <c r="E43" s="309" t="s">
        <v>103</v>
      </c>
      <c r="F43" s="293" t="s">
        <v>104</v>
      </c>
      <c r="G43" s="326" t="s">
        <v>104</v>
      </c>
      <c r="H43" s="322" t="s">
        <v>103</v>
      </c>
      <c r="I43" s="297" t="s">
        <v>103</v>
      </c>
    </row>
    <row r="44" spans="1:16" ht="18" customHeight="1" x14ac:dyDescent="0.2">
      <c r="A44" s="33" t="str">
        <f>OVERALL!A44</f>
        <v>EXPLAINED ACTIONS &amp; PROCESS</v>
      </c>
      <c r="B44" s="3">
        <f>IF(C44=0,"-",COUNTIF(D44:I44, "y")/C44)</f>
        <v>0.83333333333333337</v>
      </c>
      <c r="C44" s="26">
        <f t="shared" si="18"/>
        <v>6</v>
      </c>
      <c r="D44" s="312" t="s">
        <v>104</v>
      </c>
      <c r="E44" s="309" t="s">
        <v>103</v>
      </c>
      <c r="F44" s="293" t="s">
        <v>104</v>
      </c>
      <c r="G44" s="326" t="s">
        <v>104</v>
      </c>
      <c r="H44" s="322" t="s">
        <v>104</v>
      </c>
      <c r="I44" s="297" t="s">
        <v>104</v>
      </c>
    </row>
    <row r="45" spans="1:16" ht="18" customHeight="1" x14ac:dyDescent="0.2">
      <c r="A45" s="33" t="str">
        <f>OVERALL!A45</f>
        <v>WEBSITE EDUCATION</v>
      </c>
      <c r="B45" s="3">
        <f>IF(C45=0,"-",COUNTIF(D45:I45, "y")/C45)</f>
        <v>0.66666666666666663</v>
      </c>
      <c r="C45" s="26">
        <f t="shared" si="18"/>
        <v>6</v>
      </c>
      <c r="D45" s="312" t="s">
        <v>103</v>
      </c>
      <c r="E45" s="309" t="s">
        <v>104</v>
      </c>
      <c r="F45" s="293" t="s">
        <v>103</v>
      </c>
      <c r="G45" s="326" t="s">
        <v>104</v>
      </c>
      <c r="H45" s="322" t="s">
        <v>104</v>
      </c>
      <c r="I45" s="297" t="s">
        <v>104</v>
      </c>
    </row>
    <row r="46" spans="1:16" ht="18" customHeight="1" x14ac:dyDescent="0.2">
      <c r="A46" s="18"/>
      <c r="B46" s="3"/>
      <c r="C46" s="26"/>
      <c r="D46" s="263"/>
      <c r="E46" s="263"/>
      <c r="F46" s="263"/>
      <c r="G46" s="263"/>
      <c r="H46" s="263"/>
      <c r="I46" s="263"/>
    </row>
    <row r="47" spans="1:16" ht="150" x14ac:dyDescent="0.2">
      <c r="A47" s="25" t="s">
        <v>1</v>
      </c>
      <c r="B47" s="377" t="s">
        <v>34</v>
      </c>
      <c r="C47" s="378"/>
      <c r="D47" s="23" t="s">
        <v>153</v>
      </c>
      <c r="E47" s="23" t="s">
        <v>143</v>
      </c>
      <c r="F47" s="23" t="s">
        <v>114</v>
      </c>
      <c r="G47" s="23" t="s">
        <v>182</v>
      </c>
      <c r="H47" s="23" t="s">
        <v>170</v>
      </c>
      <c r="I47" s="23" t="s">
        <v>125</v>
      </c>
    </row>
    <row r="48" spans="1:16" ht="18" customHeight="1" x14ac:dyDescent="0.2">
      <c r="A48" s="59" t="s">
        <v>44</v>
      </c>
      <c r="D48" s="50">
        <f t="shared" ref="D48:I48" si="19">IF(D$2="","",IF(D$39="n", "", SUM(D$6,D$12,D$17,D$23,D$28,D$34)))</f>
        <v>0.67083333333333339</v>
      </c>
      <c r="E48" s="50">
        <f t="shared" si="19"/>
        <v>0.5541666666666667</v>
      </c>
      <c r="F48" s="50">
        <f t="shared" si="19"/>
        <v>0.72083333333333344</v>
      </c>
      <c r="G48" s="50">
        <f t="shared" si="19"/>
        <v>0.62083333333333335</v>
      </c>
      <c r="H48" s="50">
        <f t="shared" si="19"/>
        <v>0.60416666666666674</v>
      </c>
      <c r="I48" s="50">
        <f t="shared" si="19"/>
        <v>0.60416666666666674</v>
      </c>
    </row>
    <row r="50" spans="1:9" ht="19" x14ac:dyDescent="0.25">
      <c r="A50" s="110" t="s">
        <v>71</v>
      </c>
      <c r="B50" s="90" t="s">
        <v>72</v>
      </c>
    </row>
    <row r="51" spans="1:9" x14ac:dyDescent="0.2">
      <c r="A51" s="111" t="s">
        <v>60</v>
      </c>
      <c r="B51" s="112">
        <v>0.3</v>
      </c>
      <c r="C51" s="111"/>
      <c r="D51" s="256">
        <f>[1]KINGSTON!D$4</f>
        <v>0.54339285714285712</v>
      </c>
      <c r="E51" s="256">
        <f>[1]KINGSTON!E$4</f>
        <v>0.50916666666666666</v>
      </c>
      <c r="F51" s="256">
        <f>[1]KINGSTON!F$4</f>
        <v>0.5508333333333334</v>
      </c>
      <c r="G51" s="256">
        <f>[1]KINGSTON!G$4</f>
        <v>0.5508333333333334</v>
      </c>
      <c r="H51" s="256">
        <f>[1]KINGSTON!H$4</f>
        <v>0.47791666666666666</v>
      </c>
      <c r="I51" s="256">
        <f>[1]KINGSTON!I$4</f>
        <v>0.5508333333333334</v>
      </c>
    </row>
    <row r="52" spans="1:9" x14ac:dyDescent="0.2">
      <c r="A52" s="111" t="s">
        <v>61</v>
      </c>
      <c r="B52" s="112">
        <v>0.7</v>
      </c>
      <c r="C52" s="111"/>
      <c r="D52" s="257">
        <f t="shared" ref="D52:F52" si="20">D4</f>
        <v>0.67083333333333339</v>
      </c>
      <c r="E52" s="257">
        <f t="shared" si="20"/>
        <v>0.5541666666666667</v>
      </c>
      <c r="F52" s="257">
        <f t="shared" si="20"/>
        <v>0.72083333333333344</v>
      </c>
      <c r="G52" s="257">
        <f t="shared" ref="G52:I52" si="21">G4</f>
        <v>0.62083333333333335</v>
      </c>
      <c r="H52" s="257">
        <f t="shared" si="21"/>
        <v>0.60416666666666674</v>
      </c>
      <c r="I52" s="257">
        <f t="shared" si="21"/>
        <v>0.60416666666666674</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0.16301785714285713</v>
      </c>
      <c r="E55" s="257">
        <f t="shared" ref="E55:F55" si="22">IF(E51="-","-",E51*$B$51)</f>
        <v>0.15275</v>
      </c>
      <c r="F55" s="257">
        <f t="shared" si="22"/>
        <v>0.16525000000000001</v>
      </c>
      <c r="G55" s="257">
        <f t="shared" ref="G55:I55" si="23">IF(G51="-","-",G51*$B$51)</f>
        <v>0.16525000000000001</v>
      </c>
      <c r="H55" s="257">
        <f t="shared" si="23"/>
        <v>0.143375</v>
      </c>
      <c r="I55" s="257">
        <f t="shared" si="23"/>
        <v>0.16525000000000001</v>
      </c>
    </row>
    <row r="56" spans="1:9" x14ac:dyDescent="0.2">
      <c r="A56" s="111" t="s">
        <v>61</v>
      </c>
      <c r="B56" s="111"/>
      <c r="C56" s="111"/>
      <c r="D56" s="257">
        <f t="shared" ref="D56:F56" si="24">IF(D52="-","-",D52*$B$52)</f>
        <v>0.46958333333333335</v>
      </c>
      <c r="E56" s="257">
        <f t="shared" si="24"/>
        <v>0.38791666666666669</v>
      </c>
      <c r="F56" s="257">
        <f t="shared" si="24"/>
        <v>0.50458333333333338</v>
      </c>
      <c r="G56" s="257">
        <f t="shared" ref="G56:I56" si="25">IF(G52="-","-",G52*$B$52)</f>
        <v>0.43458333333333332</v>
      </c>
      <c r="H56" s="257">
        <f t="shared" si="25"/>
        <v>0.42291666666666672</v>
      </c>
      <c r="I56" s="257">
        <f t="shared" si="25"/>
        <v>0.42291666666666672</v>
      </c>
    </row>
    <row r="57" spans="1:9" x14ac:dyDescent="0.2">
      <c r="A57" s="114" t="s">
        <v>56</v>
      </c>
      <c r="B57" s="114"/>
      <c r="C57" s="114"/>
      <c r="D57" s="115">
        <f t="shared" ref="D57:F57" si="26">IF(D51="","",IF(D52="","",SUM(D55:D56)))</f>
        <v>0.63260119047619046</v>
      </c>
      <c r="E57" s="115">
        <f t="shared" si="26"/>
        <v>0.54066666666666663</v>
      </c>
      <c r="F57" s="115">
        <f t="shared" si="26"/>
        <v>0.66983333333333339</v>
      </c>
      <c r="G57" s="115">
        <f t="shared" ref="G57:I57" si="27">IF(G51="","",IF(G52="","",SUM(G55:G56)))</f>
        <v>0.59983333333333333</v>
      </c>
      <c r="H57" s="115">
        <f t="shared" si="27"/>
        <v>0.56629166666666675</v>
      </c>
      <c r="I57" s="115">
        <f t="shared" si="27"/>
        <v>0.58816666666666673</v>
      </c>
    </row>
  </sheetData>
  <mergeCells count="2">
    <mergeCell ref="A38:B38"/>
    <mergeCell ref="B47:C47"/>
  </mergeCells>
  <conditionalFormatting sqref="B4">
    <cfRule type="cellIs" dxfId="169" priority="9" operator="between">
      <formula>0.604999</formula>
      <formula>0.754999</formula>
    </cfRule>
    <cfRule type="cellIs" dxfId="168" priority="10" operator="between">
      <formula>0.44999</formula>
      <formula>0.605</formula>
    </cfRule>
    <cfRule type="cellIs" dxfId="167" priority="11" operator="lessThan">
      <formula>0.45</formula>
    </cfRule>
    <cfRule type="cellIs" dxfId="166" priority="8" operator="between">
      <formula>0.754999</formula>
      <formula>0.905</formula>
    </cfRule>
    <cfRule type="cellIs" dxfId="165" priority="7" operator="greaterThanOrEqual">
      <formula>0.905</formula>
    </cfRule>
    <cfRule type="containsBlanks" dxfId="164" priority="6">
      <formula>LEN(TRIM(B4))=0</formula>
    </cfRule>
  </conditionalFormatting>
  <conditionalFormatting sqref="B6">
    <cfRule type="containsText" dxfId="163" priority="5" operator="containsText" text="NA">
      <formula>NOT(ISERROR(SEARCH("NA",B6)))</formula>
    </cfRule>
  </conditionalFormatting>
  <conditionalFormatting sqref="B12">
    <cfRule type="containsText" dxfId="162" priority="4" operator="containsText" text="NA">
      <formula>NOT(ISERROR(SEARCH("NA",B12)))</formula>
    </cfRule>
  </conditionalFormatting>
  <conditionalFormatting sqref="B17">
    <cfRule type="containsText" dxfId="161" priority="3" operator="containsText" text="NA">
      <formula>NOT(ISERROR(SEARCH("NA",B17)))</formula>
    </cfRule>
  </conditionalFormatting>
  <conditionalFormatting sqref="B23">
    <cfRule type="containsText" dxfId="160" priority="2" operator="containsText" text="NA">
      <formula>NOT(ISERROR(SEARCH("NA",B23)))</formula>
    </cfRule>
  </conditionalFormatting>
  <conditionalFormatting sqref="B28">
    <cfRule type="containsText" dxfId="159" priority="1" operator="containsText" text="NA">
      <formula>NOT(ISERROR(SEARCH("NA",B28)))</formula>
    </cfRule>
  </conditionalFormatting>
  <conditionalFormatting sqref="D4:I4">
    <cfRule type="containsBlanks" dxfId="158" priority="12">
      <formula>LEN(TRIM(D4))=0</formula>
    </cfRule>
    <cfRule type="cellIs" dxfId="157" priority="13" operator="greaterThanOrEqual">
      <formula>0.905</formula>
    </cfRule>
    <cfRule type="cellIs" dxfId="156" priority="14" operator="between">
      <formula>0.754999</formula>
      <formula>0.905</formula>
    </cfRule>
    <cfRule type="cellIs" dxfId="155" priority="15" operator="between">
      <formula>0.604999</formula>
      <formula>0.754999</formula>
    </cfRule>
    <cfRule type="cellIs" dxfId="154" priority="16" operator="between">
      <formula>0.44999</formula>
      <formula>0.605</formula>
    </cfRule>
    <cfRule type="cellIs" dxfId="153" priority="17" operator="lessThan">
      <formula>0.45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306A-0480-034B-B7A1-E5D7B946C8D1}">
  <dimension ref="A1:P57"/>
  <sheetViews>
    <sheetView zoomScale="80" zoomScaleNormal="80" workbookViewId="0">
      <pane xSplit="3" ySplit="6" topLeftCell="D22" activePane="bottomRight" state="frozen"/>
      <selection activeCell="D41" sqref="D41:F49"/>
      <selection pane="topRight" activeCell="D41" sqref="D41:F49"/>
      <selection pane="bottomLeft" activeCell="D41" sqref="D41:F49"/>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03" t="s">
        <v>221</v>
      </c>
      <c r="E2" s="296" t="s">
        <v>250</v>
      </c>
      <c r="F2" s="294" t="s">
        <v>251</v>
      </c>
      <c r="G2" s="325" t="s">
        <v>252</v>
      </c>
      <c r="H2" s="317" t="s">
        <v>253</v>
      </c>
      <c r="I2" s="298" t="s">
        <v>250</v>
      </c>
    </row>
    <row r="3" spans="1:11" ht="19" x14ac:dyDescent="0.2">
      <c r="A3" s="32" t="str">
        <f>OVERALL!P1</f>
        <v>KNOX CITY</v>
      </c>
      <c r="B3" s="248">
        <f>OVERALL!P3</f>
        <v>0.65385416666666674</v>
      </c>
      <c r="C3" s="108" t="s">
        <v>70</v>
      </c>
      <c r="D3" s="109">
        <f>IF(D2="-","-",D57)</f>
        <v>0.61958333333333326</v>
      </c>
      <c r="E3" s="109">
        <f t="shared" ref="E3:I3" si="0">IF(E2="-","-",E57)</f>
        <v>0.61083333333333334</v>
      </c>
      <c r="F3" s="109">
        <f t="shared" si="0"/>
        <v>0.73624999999999996</v>
      </c>
      <c r="G3" s="109">
        <f t="shared" si="0"/>
        <v>0.70583333333333331</v>
      </c>
      <c r="H3" s="109">
        <f t="shared" si="0"/>
        <v>0.70583333333333331</v>
      </c>
      <c r="I3" s="109">
        <f t="shared" si="0"/>
        <v>0.54479166666666667</v>
      </c>
    </row>
    <row r="4" spans="1:11" ht="18" customHeight="1" x14ac:dyDescent="0.2">
      <c r="A4" s="17" t="str">
        <f>OVERALL!A4</f>
        <v>AGENT MASTERY SCORE</v>
      </c>
      <c r="B4" s="38">
        <f>IF(C2=0, "-", IF(COUNTIF(D39:I39, "n")=C2, "-", IF(COUNT(D4:I4)=0, "-", AVERAGE(D4:I4))))</f>
        <v>0.60208333333333341</v>
      </c>
      <c r="C4" s="58" t="s">
        <v>1</v>
      </c>
      <c r="D4" s="38">
        <f>IF(D48&lt;0%,0%,IF(D$2="-","-",IF(D$39="n", "-", SUM(D$6,D$12,D$17,D$23,D$28,D$34))))</f>
        <v>0.52083333333333326</v>
      </c>
      <c r="E4" s="38">
        <f t="shared" ref="E4:I4" si="1">IF(E48&lt;0%,0%,IF(E$2="-","-",IF(E$39="n", "-", SUM(E$6,E$12,E$17,E$23,E$28,E$34))))</f>
        <v>0.5083333333333333</v>
      </c>
      <c r="F4" s="38">
        <f t="shared" si="1"/>
        <v>0.6875</v>
      </c>
      <c r="G4" s="38">
        <f t="shared" si="1"/>
        <v>0.67083333333333339</v>
      </c>
      <c r="H4" s="38">
        <f t="shared" si="1"/>
        <v>0.67083333333333339</v>
      </c>
      <c r="I4" s="38">
        <f t="shared" si="1"/>
        <v>0.5541666666666667</v>
      </c>
      <c r="K4" s="12" t="s">
        <v>7</v>
      </c>
    </row>
    <row r="5" spans="1:11" ht="18" customHeight="1" x14ac:dyDescent="0.25">
      <c r="A5" s="57" t="s">
        <v>45</v>
      </c>
      <c r="B5" s="58">
        <f>IF(B6="-","-",AVERAGE(D5:I5))</f>
        <v>0.60208333333333341</v>
      </c>
      <c r="C5" s="58" t="s">
        <v>1</v>
      </c>
      <c r="D5" s="60">
        <f t="shared" ref="D5:I5" si="2">IF(D$2="","",IF(D$39="n", "", SUM(D$6,D$12,D$17,D$23,D$28)))</f>
        <v>0.52083333333333326</v>
      </c>
      <c r="E5" s="60">
        <f t="shared" si="2"/>
        <v>0.5083333333333333</v>
      </c>
      <c r="F5" s="60">
        <f t="shared" si="2"/>
        <v>0.6875</v>
      </c>
      <c r="G5" s="60">
        <f t="shared" si="2"/>
        <v>0.67083333333333339</v>
      </c>
      <c r="H5" s="60">
        <f t="shared" si="2"/>
        <v>0.67083333333333339</v>
      </c>
      <c r="I5" s="60">
        <f t="shared" si="2"/>
        <v>0.5541666666666667</v>
      </c>
      <c r="K5" s="7" t="s">
        <v>15</v>
      </c>
    </row>
    <row r="6" spans="1:11" ht="18" customHeight="1" x14ac:dyDescent="0.2">
      <c r="A6" s="20" t="str">
        <f>OVERALL!A6</f>
        <v>ENGAGE</v>
      </c>
      <c r="B6" s="21">
        <f>IF(C11=0,"-",AVERAGE(B7:B10))</f>
        <v>0.16666666666666666</v>
      </c>
      <c r="C6" s="61" t="s">
        <v>0</v>
      </c>
      <c r="D6" s="28">
        <f>IF(D11=0,"-",(COUNTIF(D7:D10, "y")/D11)*OVERALL!$C$6)</f>
        <v>0</v>
      </c>
      <c r="E6" s="28">
        <f>IF(E11=0,"-",(COUNTIF(E7:E10, "y")/E11)*OVERALL!$C$6)</f>
        <v>0</v>
      </c>
      <c r="F6" s="28">
        <f>IF(F11=0,"-",(COUNTIF(F7:F10, "y")/F11)*OVERALL!$C$6)</f>
        <v>0.05</v>
      </c>
      <c r="G6" s="28">
        <f>IF(G11=0,"-",(COUNTIF(G7:G10, "y")/G11)*OVERALL!$C$6)</f>
        <v>0.1</v>
      </c>
      <c r="H6" s="28">
        <f>IF(H11=0,"-",(COUNTIF(H7:H10, "y")/H11)*OVERALL!$C$6)</f>
        <v>0.05</v>
      </c>
      <c r="I6" s="28">
        <f>IF(I11=0,"-",(COUNTIF(I7:I10, "y")/I11)*OVERALL!$C$6)</f>
        <v>0</v>
      </c>
    </row>
    <row r="7" spans="1:11" ht="18" customHeight="1" x14ac:dyDescent="0.2">
      <c r="A7" s="33" t="str">
        <f>OVERALL!A7</f>
        <v>WELCOME</v>
      </c>
      <c r="B7" s="3">
        <f>IF(C7=0,"-",COUNTIF(D7:I7,"y")/C7)</f>
        <v>0.5</v>
      </c>
      <c r="C7" s="26">
        <f>$C$2-COUNTIF(D7:I7, "-")</f>
        <v>6</v>
      </c>
      <c r="D7" s="302" t="s">
        <v>103</v>
      </c>
      <c r="E7" s="295" t="s">
        <v>103</v>
      </c>
      <c r="F7" s="293" t="s">
        <v>104</v>
      </c>
      <c r="G7" s="324" t="s">
        <v>104</v>
      </c>
      <c r="H7" s="316" t="s">
        <v>104</v>
      </c>
      <c r="I7" s="297" t="s">
        <v>103</v>
      </c>
      <c r="K7" s="11" t="s">
        <v>2</v>
      </c>
    </row>
    <row r="8" spans="1:11" ht="18" customHeight="1" x14ac:dyDescent="0.25">
      <c r="A8" s="33" t="str">
        <f>OVERALL!A8</f>
        <v>INTENT</v>
      </c>
      <c r="B8" s="3">
        <f>IF(C8=0,"-",COUNTIF(D8:I8,"y")/C8)</f>
        <v>0.16666666666666666</v>
      </c>
      <c r="C8" s="26">
        <f>$C$2-COUNTIF(D8:I8, "-")</f>
        <v>6</v>
      </c>
      <c r="D8" s="302" t="s">
        <v>103</v>
      </c>
      <c r="E8" s="295" t="s">
        <v>103</v>
      </c>
      <c r="F8" s="293" t="s">
        <v>103</v>
      </c>
      <c r="G8" s="324" t="s">
        <v>104</v>
      </c>
      <c r="H8" s="316" t="s">
        <v>103</v>
      </c>
      <c r="I8" s="297" t="s">
        <v>103</v>
      </c>
      <c r="K8" s="7" t="s">
        <v>14</v>
      </c>
    </row>
    <row r="9" spans="1:11" ht="18" customHeight="1" x14ac:dyDescent="0.2">
      <c r="A9" s="33" t="str">
        <f>OVERALL!A9</f>
        <v>NAME</v>
      </c>
      <c r="B9" s="3">
        <f>IF(C9=0,"-",COUNTIF(D9:I9,"y")/C9)</f>
        <v>0</v>
      </c>
      <c r="C9" s="26">
        <f>$C$2-COUNTIF(D9:I9, "-")</f>
        <v>6</v>
      </c>
      <c r="D9" s="302" t="s">
        <v>103</v>
      </c>
      <c r="E9" s="295" t="s">
        <v>103</v>
      </c>
      <c r="F9" s="293" t="s">
        <v>103</v>
      </c>
      <c r="G9" s="324" t="s">
        <v>103</v>
      </c>
      <c r="H9" s="316" t="s">
        <v>103</v>
      </c>
      <c r="I9" s="297" t="s">
        <v>103</v>
      </c>
      <c r="K9" t="s">
        <v>1</v>
      </c>
    </row>
    <row r="10" spans="1:11" ht="18" customHeight="1" x14ac:dyDescent="0.2">
      <c r="A10" s="33" t="str">
        <f>OVERALL!A10</f>
        <v>BRIDGE</v>
      </c>
      <c r="B10" s="3">
        <f>IF(C10=0,"-",COUNTIF(D10:I10,"y")/C10)</f>
        <v>0</v>
      </c>
      <c r="C10" s="26">
        <f>$C$2-COUNTIF(D10:I10, "-")</f>
        <v>6</v>
      </c>
      <c r="D10" s="302" t="s">
        <v>103</v>
      </c>
      <c r="E10" s="295" t="s">
        <v>103</v>
      </c>
      <c r="F10" s="293" t="s">
        <v>103</v>
      </c>
      <c r="G10" s="324" t="s">
        <v>103</v>
      </c>
      <c r="H10" s="316" t="s">
        <v>103</v>
      </c>
      <c r="I10" s="297" t="s">
        <v>103</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13</v>
      </c>
    </row>
    <row r="12" spans="1:11" ht="18" customHeight="1" x14ac:dyDescent="0.2">
      <c r="A12" s="20" t="str">
        <f>OVERALL!A12</f>
        <v>DISCOVER</v>
      </c>
      <c r="B12" s="21">
        <f>IF(C16=0,"-",AVERAGE(B13:B15))</f>
        <v>0.66666666666666663</v>
      </c>
      <c r="C12" s="1" t="s">
        <v>1</v>
      </c>
      <c r="D12" s="28">
        <f>IF(D16=0,"-",(COUNTIF(D13:D15, "y")/D16)*OVERALL!$C$12)</f>
        <v>0.13333333333333333</v>
      </c>
      <c r="E12" s="28">
        <f>IF(E16=0,"-",(COUNTIF(E13:E15, "y")/E16)*OVERALL!$C$12)</f>
        <v>0.13333333333333333</v>
      </c>
      <c r="F12" s="28">
        <f>IF(F16=0,"-",(COUNTIF(F13:F15, "y")/F16)*OVERALL!$C$12)</f>
        <v>0.2</v>
      </c>
      <c r="G12" s="28">
        <f>IF(G16=0,"-",(COUNTIF(G13:G15, "y")/G16)*OVERALL!$C$12)</f>
        <v>0.13333333333333333</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0.16666666666666666</v>
      </c>
      <c r="C13" s="26">
        <f>$C$2-COUNTIF(D13:I13, "-")</f>
        <v>6</v>
      </c>
      <c r="D13" s="302" t="s">
        <v>103</v>
      </c>
      <c r="E13" s="295" t="s">
        <v>103</v>
      </c>
      <c r="F13" s="293" t="s">
        <v>104</v>
      </c>
      <c r="G13" s="324" t="s">
        <v>103</v>
      </c>
      <c r="H13" s="316" t="s">
        <v>103</v>
      </c>
      <c r="I13" s="297" t="s">
        <v>103</v>
      </c>
      <c r="K13" s="14" t="s">
        <v>4</v>
      </c>
    </row>
    <row r="14" spans="1:11" ht="18" customHeight="1" x14ac:dyDescent="0.25">
      <c r="A14" s="33" t="str">
        <f>OVERALL!A14</f>
        <v>LISTEN</v>
      </c>
      <c r="B14" s="3">
        <f>IF(C14=0,"-",COUNTIF(D14:I14,"y")/C14)</f>
        <v>1</v>
      </c>
      <c r="C14" s="26">
        <f>$C$2-COUNTIF(D14:I14, "-")</f>
        <v>6</v>
      </c>
      <c r="D14" s="302" t="s">
        <v>104</v>
      </c>
      <c r="E14" s="295" t="s">
        <v>104</v>
      </c>
      <c r="F14" s="293" t="s">
        <v>104</v>
      </c>
      <c r="G14" s="324" t="s">
        <v>104</v>
      </c>
      <c r="H14" s="316" t="s">
        <v>104</v>
      </c>
      <c r="I14" s="297" t="s">
        <v>104</v>
      </c>
      <c r="K14" s="9" t="s">
        <v>12</v>
      </c>
    </row>
    <row r="15" spans="1:11" ht="18" customHeight="1" x14ac:dyDescent="0.2">
      <c r="A15" s="33" t="str">
        <f>OVERALL!A15</f>
        <v>CONFIRM</v>
      </c>
      <c r="B15" s="3">
        <f>IF(C15=0,"-",COUNTIF(D15:I15,"y")/C15)</f>
        <v>0.83333333333333337</v>
      </c>
      <c r="C15" s="26">
        <f>$C$2-COUNTIF(D15:I15, "-")</f>
        <v>6</v>
      </c>
      <c r="D15" s="302" t="s">
        <v>104</v>
      </c>
      <c r="E15" s="295" t="s">
        <v>104</v>
      </c>
      <c r="F15" s="293" t="s">
        <v>104</v>
      </c>
      <c r="G15" s="324" t="s">
        <v>104</v>
      </c>
      <c r="H15" s="316" t="s">
        <v>104</v>
      </c>
      <c r="I15" s="297" t="s">
        <v>103</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6</v>
      </c>
    </row>
    <row r="17" spans="1:14" ht="18" customHeight="1" x14ac:dyDescent="0.25">
      <c r="A17" s="20" t="str">
        <f>OVERALL!A17</f>
        <v>EDUCATE</v>
      </c>
      <c r="B17" s="21">
        <f>IF(C22=0,"-",AVERAGE(B18:B21))</f>
        <v>0.70833333333333337</v>
      </c>
      <c r="C17" s="1" t="s">
        <v>1</v>
      </c>
      <c r="D17" s="29">
        <f>IF(D22=0,"-",(COUNTIF(D18:D21, "y")/D22)*OVERALL!$C$17)</f>
        <v>0.1875</v>
      </c>
      <c r="E17" s="29">
        <f>IF(E22=0,"-",(COUNTIF(E18:E21, "y")/E22)*OVERALL!$C$17)</f>
        <v>0.125</v>
      </c>
      <c r="F17" s="29">
        <f>IF(F22=0,"-",(COUNTIF(F18:F21, "y")/F22)*OVERALL!$C$17)</f>
        <v>0.1875</v>
      </c>
      <c r="G17" s="29">
        <f>IF(G22=0,"-",(COUNTIF(G18:G21, "y")/G22)*OVERALL!$C$17)</f>
        <v>0.1875</v>
      </c>
      <c r="H17" s="29">
        <f>IF(H22=0,"-",(COUNTIF(H18:H21, "y")/H22)*OVERALL!$C$17)</f>
        <v>0.1875</v>
      </c>
      <c r="I17" s="29">
        <f>IF(I22=0,"-",(COUNTIF(I18:I21, "y")/I22)*OVERALL!$C$17)</f>
        <v>0.1875</v>
      </c>
      <c r="K17" s="9" t="s">
        <v>5</v>
      </c>
    </row>
    <row r="18" spans="1:14" ht="18" customHeight="1" x14ac:dyDescent="0.2">
      <c r="A18" s="33" t="str">
        <f>OVERALL!A18</f>
        <v>INFORM</v>
      </c>
      <c r="B18" s="3">
        <f>IF(C18=0,"-",COUNTIF(D18:I18,"y")/C18)</f>
        <v>0.83333333333333337</v>
      </c>
      <c r="C18" s="26">
        <f>$C$2-COUNTIF(D18:I18, "-")</f>
        <v>6</v>
      </c>
      <c r="D18" s="302" t="s">
        <v>104</v>
      </c>
      <c r="E18" s="295" t="s">
        <v>103</v>
      </c>
      <c r="F18" s="293" t="s">
        <v>104</v>
      </c>
      <c r="G18" s="324" t="s">
        <v>104</v>
      </c>
      <c r="H18" s="316" t="s">
        <v>104</v>
      </c>
      <c r="I18" s="297" t="s">
        <v>104</v>
      </c>
    </row>
    <row r="19" spans="1:14" ht="18" customHeight="1" x14ac:dyDescent="0.2">
      <c r="A19" s="33" t="str">
        <f>OVERALL!A19</f>
        <v>CHECK</v>
      </c>
      <c r="B19" s="3">
        <f>IF(C19=0,"-",COUNTIF(D19:I19,"y")/C19)</f>
        <v>0</v>
      </c>
      <c r="C19" s="26">
        <f>$C$2-COUNTIF(D19:I19, "-")</f>
        <v>6</v>
      </c>
      <c r="D19" s="302" t="s">
        <v>103</v>
      </c>
      <c r="E19" s="295" t="s">
        <v>103</v>
      </c>
      <c r="F19" s="293" t="s">
        <v>103</v>
      </c>
      <c r="G19" s="324" t="s">
        <v>103</v>
      </c>
      <c r="H19" s="316" t="s">
        <v>103</v>
      </c>
      <c r="I19" s="297" t="s">
        <v>103</v>
      </c>
    </row>
    <row r="20" spans="1:14" ht="18" customHeight="1" x14ac:dyDescent="0.2">
      <c r="A20" s="33" t="str">
        <f>OVERALL!A20</f>
        <v>SEEK</v>
      </c>
      <c r="B20" s="3">
        <f>IF(C20=0,"-",COUNTIF(D20:I20,"y")/C20)</f>
        <v>1</v>
      </c>
      <c r="C20" s="26">
        <f>$C$2-COUNTIF(D20:I20, "-")</f>
        <v>6</v>
      </c>
      <c r="D20" s="302" t="s">
        <v>104</v>
      </c>
      <c r="E20" s="295" t="s">
        <v>104</v>
      </c>
      <c r="F20" s="293" t="s">
        <v>104</v>
      </c>
      <c r="G20" s="324" t="s">
        <v>104</v>
      </c>
      <c r="H20" s="316" t="s">
        <v>104</v>
      </c>
      <c r="I20" s="297" t="s">
        <v>104</v>
      </c>
      <c r="K20" t="s">
        <v>1</v>
      </c>
    </row>
    <row r="21" spans="1:14" ht="18" customHeight="1" x14ac:dyDescent="0.2">
      <c r="A21" s="33" t="str">
        <f>OVERALL!A21</f>
        <v>CONFIDENCE</v>
      </c>
      <c r="B21" s="3">
        <f>IF(C21=0,"-",COUNTIF(D21:I21,"y")/C21)</f>
        <v>1</v>
      </c>
      <c r="C21" s="26">
        <f>$C$2-COUNTIF(D21:I21, "-")</f>
        <v>6</v>
      </c>
      <c r="D21" s="302" t="s">
        <v>104</v>
      </c>
      <c r="E21" s="295" t="s">
        <v>104</v>
      </c>
      <c r="F21" s="293" t="s">
        <v>104</v>
      </c>
      <c r="G21" s="324" t="s">
        <v>104</v>
      </c>
      <c r="H21" s="316" t="s">
        <v>104</v>
      </c>
      <c r="I21" s="297" t="s">
        <v>104</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v>
      </c>
      <c r="C23" s="1" t="s">
        <v>1</v>
      </c>
      <c r="D23" s="29">
        <f>IF(D27=0,"-",(COUNTIF(D24:D26, "y")/D27)*OVERALL!$C$23)</f>
        <v>4.9999999999999996E-2</v>
      </c>
      <c r="E23" s="29">
        <f>IF(E27=0,"-",(COUNTIF(E24:E26, "y")/E27)*OVERALL!$C$23)</f>
        <v>9.9999999999999992E-2</v>
      </c>
      <c r="F23" s="29">
        <f>IF(F27=0,"-",(COUNTIF(F24:F26, "y")/F27)*OVERALL!$C$23)</f>
        <v>4.9999999999999996E-2</v>
      </c>
      <c r="G23" s="29">
        <f>IF(G27=0,"-",(COUNTIF(G24:G26, "y")/G27)*OVERALL!$C$23)</f>
        <v>4.9999999999999996E-2</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0.33333333333333331</v>
      </c>
      <c r="C24" s="26">
        <f>$C$2-COUNTIF(D24:I24, "-")</f>
        <v>6</v>
      </c>
      <c r="D24" s="302" t="s">
        <v>103</v>
      </c>
      <c r="E24" s="295" t="s">
        <v>104</v>
      </c>
      <c r="F24" s="293" t="s">
        <v>103</v>
      </c>
      <c r="G24" s="324" t="s">
        <v>103</v>
      </c>
      <c r="H24" s="316" t="s">
        <v>103</v>
      </c>
      <c r="I24" s="297" t="s">
        <v>104</v>
      </c>
    </row>
    <row r="25" spans="1:14" ht="18" customHeight="1" x14ac:dyDescent="0.2">
      <c r="A25" s="33" t="str">
        <f>OVERALL!A25</f>
        <v>GRATITUDE</v>
      </c>
      <c r="B25" s="3">
        <f>IF(C25=0,"-",COUNTIF(D25:I25,"y")/C25)</f>
        <v>0.16666666666666666</v>
      </c>
      <c r="C25" s="26">
        <f>$C$2-COUNTIF(D25:I25, "-")</f>
        <v>6</v>
      </c>
      <c r="D25" s="302" t="s">
        <v>103</v>
      </c>
      <c r="E25" s="295" t="s">
        <v>103</v>
      </c>
      <c r="F25" s="293" t="s">
        <v>103</v>
      </c>
      <c r="G25" s="324" t="s">
        <v>103</v>
      </c>
      <c r="H25" s="316" t="s">
        <v>104</v>
      </c>
      <c r="I25" s="297" t="s">
        <v>103</v>
      </c>
    </row>
    <row r="26" spans="1:14" ht="18" customHeight="1" x14ac:dyDescent="0.2">
      <c r="A26" s="33" t="str">
        <f>OVERALL!A26</f>
        <v>THANKS</v>
      </c>
      <c r="B26" s="3">
        <f>IF(C26=0,"-",COUNTIF(D26:I26,"y")/C26)</f>
        <v>1</v>
      </c>
      <c r="C26" s="26">
        <f>$C$2-COUNTIF(D26:I26, "-")</f>
        <v>6</v>
      </c>
      <c r="D26" s="302" t="s">
        <v>104</v>
      </c>
      <c r="E26" s="295" t="s">
        <v>104</v>
      </c>
      <c r="F26" s="293" t="s">
        <v>104</v>
      </c>
      <c r="G26" s="324" t="s">
        <v>104</v>
      </c>
      <c r="H26" s="316" t="s">
        <v>104</v>
      </c>
      <c r="I26" s="297" t="s">
        <v>104</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IMPACT</v>
      </c>
      <c r="B28" s="21">
        <f>IF(C33=0,"-",AVERAGE(B29:B32))</f>
        <v>0.91666666666666674</v>
      </c>
      <c r="C28" s="1" t="s">
        <v>1</v>
      </c>
      <c r="D28" s="29">
        <f>IF(D33=0,"-",(COUNTIF(D29:D32, "y")/D33)*OVERALL!$C$28)</f>
        <v>0.15000000000000002</v>
      </c>
      <c r="E28" s="29">
        <f>IF(E33=0,"-",(COUNTIF(E29:E32, "y")/E33)*OVERALL!$C$28)</f>
        <v>0.15000000000000002</v>
      </c>
      <c r="F28" s="29">
        <f>IF(F33=0,"-",(COUNTIF(F29:F32, "y")/F33)*OVERALL!$C$28)</f>
        <v>0.2</v>
      </c>
      <c r="G28" s="29">
        <f>IF(G33=0,"-",(COUNTIF(G29:G32, "y")/G33)*OVERALL!$C$28)</f>
        <v>0.2</v>
      </c>
      <c r="H28" s="29">
        <f>IF(H33=0,"-",(COUNTIF(H29:H32, "y")/H33)*OVERALL!$C$28)</f>
        <v>0.2</v>
      </c>
      <c r="I28" s="29">
        <f>IF(I33=0,"-",(COUNTIF(I29:I32, "y")/I33)*OVERALL!$C$28)</f>
        <v>0.2</v>
      </c>
    </row>
    <row r="29" spans="1:14" ht="18" customHeight="1" x14ac:dyDescent="0.2">
      <c r="A29" s="33" t="str">
        <f>OVERALL!A29</f>
        <v>VIBRANCY</v>
      </c>
      <c r="B29" s="3">
        <f>IF(C29=0,"-",COUNTIF(D29:I29,"y")/C29)</f>
        <v>1</v>
      </c>
      <c r="C29" s="26">
        <f>$C$2-COUNTIF(D29:I29, "-")</f>
        <v>6</v>
      </c>
      <c r="D29" s="302" t="s">
        <v>104</v>
      </c>
      <c r="E29" s="295" t="s">
        <v>104</v>
      </c>
      <c r="F29" s="293" t="s">
        <v>104</v>
      </c>
      <c r="G29" s="324" t="s">
        <v>104</v>
      </c>
      <c r="H29" s="316" t="s">
        <v>104</v>
      </c>
      <c r="I29" s="297" t="s">
        <v>104</v>
      </c>
    </row>
    <row r="30" spans="1:14" ht="18" customHeight="1" x14ac:dyDescent="0.2">
      <c r="A30" s="33" t="str">
        <f>OVERALL!A30</f>
        <v>EMPATHY</v>
      </c>
      <c r="B30" s="3">
        <f>IF(C30=0,"-",COUNTIF(D30:I30,"y")/C30)</f>
        <v>0.83333333333333337</v>
      </c>
      <c r="C30" s="26">
        <f>$C$2-COUNTIF(D30:I30, "-")</f>
        <v>6</v>
      </c>
      <c r="D30" s="302" t="s">
        <v>104</v>
      </c>
      <c r="E30" s="295" t="s">
        <v>103</v>
      </c>
      <c r="F30" s="293" t="s">
        <v>104</v>
      </c>
      <c r="G30" s="324" t="s">
        <v>104</v>
      </c>
      <c r="H30" s="316" t="s">
        <v>104</v>
      </c>
      <c r="I30" s="297" t="s">
        <v>104</v>
      </c>
    </row>
    <row r="31" spans="1:14" ht="18" customHeight="1" x14ac:dyDescent="0.2">
      <c r="A31" s="33" t="str">
        <f>OVERALL!A31</f>
        <v>CONTROL</v>
      </c>
      <c r="B31" s="3">
        <f>IF(C31=0,"-",COUNTIF(D31:I31,"y")/C31)</f>
        <v>0.83333333333333337</v>
      </c>
      <c r="C31" s="26">
        <f>$C$2-COUNTIF(D31:I31, "-")</f>
        <v>6</v>
      </c>
      <c r="D31" s="302" t="s">
        <v>103</v>
      </c>
      <c r="E31" s="295" t="s">
        <v>104</v>
      </c>
      <c r="F31" s="293" t="s">
        <v>104</v>
      </c>
      <c r="G31" s="324" t="s">
        <v>104</v>
      </c>
      <c r="H31" s="316" t="s">
        <v>104</v>
      </c>
      <c r="I31" s="297" t="s">
        <v>104</v>
      </c>
    </row>
    <row r="32" spans="1:14" ht="18" customHeight="1" x14ac:dyDescent="0.2">
      <c r="A32" s="33" t="str">
        <f>OVERALL!A32</f>
        <v>CLARITY</v>
      </c>
      <c r="B32" s="3">
        <f>IF(C32=0,"-",COUNTIF(D32:I32,"y")/C32)</f>
        <v>1</v>
      </c>
      <c r="C32" s="26">
        <f>$C$2-COUNTIF(D32:I32, "-")</f>
        <v>6</v>
      </c>
      <c r="D32" s="302" t="s">
        <v>104</v>
      </c>
      <c r="E32" s="295" t="s">
        <v>104</v>
      </c>
      <c r="F32" s="293" t="s">
        <v>104</v>
      </c>
      <c r="G32" s="324" t="s">
        <v>104</v>
      </c>
      <c r="H32" s="316" t="s">
        <v>104</v>
      </c>
      <c r="I32" s="297" t="s">
        <v>104</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47</v>
      </c>
    </row>
    <row r="35" spans="1:16" ht="18" customHeight="1" x14ac:dyDescent="0.2">
      <c r="A35" s="45" t="str">
        <f>OVERALL!A35</f>
        <v>AUDIO ISSUE (MAJOR IMPACT)</v>
      </c>
      <c r="B35" s="3">
        <f>IF(C35=0,"-",COUNTIF(D35:I35,"y")/C35)</f>
        <v>0</v>
      </c>
      <c r="C35" s="26">
        <f>$C$2-COUNTIF(D35:I35, "-")</f>
        <v>6</v>
      </c>
      <c r="D35" s="302" t="s">
        <v>103</v>
      </c>
      <c r="E35" s="295" t="s">
        <v>103</v>
      </c>
      <c r="F35" s="293" t="s">
        <v>103</v>
      </c>
      <c r="G35" s="324" t="s">
        <v>103</v>
      </c>
      <c r="H35" s="316" t="s">
        <v>103</v>
      </c>
      <c r="I35" s="297" t="s">
        <v>103</v>
      </c>
      <c r="K35" s="48">
        <v>-0.3</v>
      </c>
      <c r="M35" s="48"/>
      <c r="N35" s="48"/>
      <c r="O35" s="48"/>
    </row>
    <row r="36" spans="1:16" ht="18" customHeight="1" x14ac:dyDescent="0.2">
      <c r="A36" s="45" t="str">
        <f>OVERALL!A36</f>
        <v>AUDIO ISSUE (DISTRACTION)</v>
      </c>
      <c r="B36" s="3">
        <f>IF(C36=0,"-",COUNTIF(D36:I36,"y")/C36)</f>
        <v>0</v>
      </c>
      <c r="C36" s="26">
        <f>$C$2-COUNTIF(D36:I36, "-")</f>
        <v>6</v>
      </c>
      <c r="D36" s="302" t="s">
        <v>103</v>
      </c>
      <c r="E36" s="295" t="s">
        <v>103</v>
      </c>
      <c r="F36" s="293" t="s">
        <v>103</v>
      </c>
      <c r="G36" s="324" t="s">
        <v>103</v>
      </c>
      <c r="H36" s="316" t="s">
        <v>103</v>
      </c>
      <c r="I36" s="297" t="s">
        <v>103</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26" t="s">
        <v>104</v>
      </c>
      <c r="E39" s="326" t="s">
        <v>104</v>
      </c>
      <c r="F39" s="326" t="s">
        <v>104</v>
      </c>
      <c r="G39" s="326" t="s">
        <v>104</v>
      </c>
      <c r="H39" s="326" t="s">
        <v>104</v>
      </c>
      <c r="I39" s="326" t="s">
        <v>104</v>
      </c>
    </row>
    <row r="40" spans="1:16" ht="18" customHeight="1" x14ac:dyDescent="0.2">
      <c r="A40" s="33" t="str">
        <f>OVERALL!A40</f>
        <v>TALK TIME</v>
      </c>
      <c r="B40" s="290">
        <f>IF(C40=0,"-",AVERAGE(D40:I40))</f>
        <v>2.2704475308641977E-3</v>
      </c>
      <c r="C40" s="26">
        <f t="shared" si="10"/>
        <v>6</v>
      </c>
      <c r="D40" s="328">
        <v>2.4652777777777776E-3</v>
      </c>
      <c r="E40" s="328">
        <v>8.564814814814815E-4</v>
      </c>
      <c r="F40" s="329">
        <v>4.1203703703703706E-3</v>
      </c>
      <c r="G40" s="329">
        <v>2.8356481481481483E-3</v>
      </c>
      <c r="H40" s="329">
        <v>2.2685185185185187E-3</v>
      </c>
      <c r="I40" s="329">
        <v>1.0763888888888889E-3</v>
      </c>
      <c r="J40" s="46"/>
      <c r="K40" s="265"/>
      <c r="L40" s="265"/>
      <c r="M40" s="265"/>
      <c r="N40" s="265"/>
      <c r="O40" s="265"/>
      <c r="P40" s="265"/>
    </row>
    <row r="41" spans="1:16" ht="18" customHeight="1" x14ac:dyDescent="0.2">
      <c r="A41" s="33" t="str">
        <f>OVERALL!A41</f>
        <v>ASSESSOR RATING (0-10)</v>
      </c>
      <c r="B41" s="287">
        <f>IF(C41=0,"-",SUM(D41:I41)/C41)</f>
        <v>5.5</v>
      </c>
      <c r="C41" s="26">
        <f t="shared" si="10"/>
        <v>6</v>
      </c>
      <c r="D41" s="330">
        <v>5</v>
      </c>
      <c r="E41" s="330">
        <v>4</v>
      </c>
      <c r="F41" s="330">
        <v>7</v>
      </c>
      <c r="G41" s="330">
        <v>6</v>
      </c>
      <c r="H41" s="330">
        <v>6</v>
      </c>
      <c r="I41" s="330">
        <v>5</v>
      </c>
      <c r="J41" s="284"/>
      <c r="K41" s="285"/>
      <c r="L41" s="285"/>
      <c r="M41" s="285"/>
      <c r="N41" s="285"/>
      <c r="O41" s="285"/>
      <c r="P41" s="285"/>
    </row>
    <row r="42" spans="1:16" ht="18" customHeight="1" x14ac:dyDescent="0.2">
      <c r="A42" s="33" t="str">
        <f>OVERALL!A42</f>
        <v>EXPLAINED KEY FEATURES</v>
      </c>
      <c r="B42" s="3">
        <f>IF(C42=0,"-",COUNTIF(D42:I42, "y")/C42)</f>
        <v>0.83333333333333337</v>
      </c>
      <c r="C42" s="26">
        <f t="shared" si="10"/>
        <v>6</v>
      </c>
      <c r="D42" s="326" t="s">
        <v>104</v>
      </c>
      <c r="E42" s="326" t="s">
        <v>103</v>
      </c>
      <c r="F42" s="326" t="s">
        <v>104</v>
      </c>
      <c r="G42" s="326" t="s">
        <v>104</v>
      </c>
      <c r="H42" s="326" t="s">
        <v>104</v>
      </c>
      <c r="I42" s="326" t="s">
        <v>104</v>
      </c>
      <c r="J42" s="47"/>
      <c r="K42" t="s">
        <v>1</v>
      </c>
    </row>
    <row r="43" spans="1:16" ht="18" customHeight="1" x14ac:dyDescent="0.2">
      <c r="A43" s="33" t="str">
        <f>OVERALL!A43</f>
        <v>REVEALED PRICING</v>
      </c>
      <c r="B43" s="3">
        <f>IF(C43=0,"-",COUNTIF(D43:I43, "y")/C43)</f>
        <v>0.16666666666666666</v>
      </c>
      <c r="C43" s="26">
        <f t="shared" si="10"/>
        <v>6</v>
      </c>
      <c r="D43" s="326" t="s">
        <v>103</v>
      </c>
      <c r="E43" s="326" t="s">
        <v>103</v>
      </c>
      <c r="F43" s="326" t="s">
        <v>103</v>
      </c>
      <c r="G43" s="326" t="s">
        <v>104</v>
      </c>
      <c r="H43" s="326" t="s">
        <v>103</v>
      </c>
      <c r="I43" s="326" t="s">
        <v>103</v>
      </c>
    </row>
    <row r="44" spans="1:16" ht="18" customHeight="1" x14ac:dyDescent="0.2">
      <c r="A44" s="33" t="str">
        <f>OVERALL!A44</f>
        <v>EXPLAINED ACTIONS &amp; PROCESS</v>
      </c>
      <c r="B44" s="3">
        <f>IF(C44=0,"-",COUNTIF(D44:I44, "y")/C44)</f>
        <v>0.66666666666666663</v>
      </c>
      <c r="C44" s="26">
        <f t="shared" si="10"/>
        <v>6</v>
      </c>
      <c r="D44" s="326" t="s">
        <v>104</v>
      </c>
      <c r="E44" s="326" t="s">
        <v>103</v>
      </c>
      <c r="F44" s="326" t="s">
        <v>104</v>
      </c>
      <c r="G44" s="326" t="s">
        <v>104</v>
      </c>
      <c r="H44" s="326" t="s">
        <v>103</v>
      </c>
      <c r="I44" s="326" t="s">
        <v>104</v>
      </c>
    </row>
    <row r="45" spans="1:16" ht="18" customHeight="1" x14ac:dyDescent="0.2">
      <c r="A45" s="33" t="str">
        <f>OVERALL!A45</f>
        <v>WEBSITE EDUCATION</v>
      </c>
      <c r="B45" s="3">
        <f>IF(C45=0,"-",COUNTIF(D45:I45, "y")/C45)</f>
        <v>0.66666666666666663</v>
      </c>
      <c r="C45" s="26">
        <f t="shared" si="10"/>
        <v>6</v>
      </c>
      <c r="D45" s="326" t="s">
        <v>104</v>
      </c>
      <c r="E45" s="326" t="s">
        <v>103</v>
      </c>
      <c r="F45" s="326" t="s">
        <v>103</v>
      </c>
      <c r="G45" s="326" t="s">
        <v>104</v>
      </c>
      <c r="H45" s="326" t="s">
        <v>104</v>
      </c>
      <c r="I45" s="326" t="s">
        <v>104</v>
      </c>
    </row>
    <row r="46" spans="1:16" ht="18" customHeight="1" x14ac:dyDescent="0.2">
      <c r="A46" s="18"/>
      <c r="B46" s="3"/>
      <c r="C46" s="26"/>
      <c r="D46" s="263"/>
      <c r="E46" s="263"/>
      <c r="F46" s="263"/>
      <c r="G46" s="263"/>
      <c r="H46" s="263"/>
      <c r="I46" s="263"/>
    </row>
    <row r="47" spans="1:16" ht="150" x14ac:dyDescent="0.2">
      <c r="A47" s="25" t="s">
        <v>1</v>
      </c>
      <c r="B47" s="377" t="s">
        <v>34</v>
      </c>
      <c r="C47" s="378"/>
      <c r="D47" s="23" t="s">
        <v>254</v>
      </c>
      <c r="E47" s="23" t="s">
        <v>255</v>
      </c>
      <c r="F47" s="23" t="s">
        <v>256</v>
      </c>
      <c r="G47" s="23" t="s">
        <v>257</v>
      </c>
      <c r="H47" s="23" t="s">
        <v>258</v>
      </c>
      <c r="I47" s="23" t="s">
        <v>259</v>
      </c>
    </row>
    <row r="48" spans="1:16" ht="18" customHeight="1" x14ac:dyDescent="0.2">
      <c r="A48" s="59" t="s">
        <v>44</v>
      </c>
      <c r="D48" s="50">
        <f t="shared" ref="D48:I48" si="11">IF(D$2="","",IF(D$39="n", "", SUM(D$6,D$12,D$17,D$23,D$28,D$34)))</f>
        <v>0.52083333333333326</v>
      </c>
      <c r="E48" s="50">
        <f t="shared" si="11"/>
        <v>0.5083333333333333</v>
      </c>
      <c r="F48" s="50">
        <f t="shared" si="11"/>
        <v>0.6875</v>
      </c>
      <c r="G48" s="50">
        <f t="shared" si="11"/>
        <v>0.67083333333333339</v>
      </c>
      <c r="H48" s="50">
        <f t="shared" si="11"/>
        <v>0.67083333333333339</v>
      </c>
      <c r="I48" s="50">
        <f t="shared" si="11"/>
        <v>0.5541666666666667</v>
      </c>
    </row>
    <row r="50" spans="1:9" ht="19" x14ac:dyDescent="0.25">
      <c r="A50" s="110" t="s">
        <v>71</v>
      </c>
      <c r="B50" s="90" t="s">
        <v>72</v>
      </c>
    </row>
    <row r="51" spans="1:9" x14ac:dyDescent="0.2">
      <c r="A51" s="111" t="s">
        <v>60</v>
      </c>
      <c r="B51" s="112">
        <v>0.3</v>
      </c>
      <c r="C51" s="111"/>
      <c r="D51" s="256">
        <f>[1]KNOX!D$4</f>
        <v>0.85</v>
      </c>
      <c r="E51" s="256">
        <f>[1]KNOX!E$4</f>
        <v>0.85</v>
      </c>
      <c r="F51" s="256">
        <f>[1]KNOX!F$4</f>
        <v>0.85</v>
      </c>
      <c r="G51" s="256">
        <f>[1]KNOX!G$4</f>
        <v>0.78749999999999998</v>
      </c>
      <c r="H51" s="256">
        <f>[1]KNOX!H$4</f>
        <v>0.78749999999999998</v>
      </c>
      <c r="I51" s="256">
        <f>[1]KNOX!I$4</f>
        <v>0.5229166666666667</v>
      </c>
    </row>
    <row r="52" spans="1:9" x14ac:dyDescent="0.2">
      <c r="A52" s="111" t="s">
        <v>61</v>
      </c>
      <c r="B52" s="112">
        <v>0.7</v>
      </c>
      <c r="C52" s="111"/>
      <c r="D52" s="257">
        <f t="shared" ref="D52:I52" si="12">D4</f>
        <v>0.52083333333333326</v>
      </c>
      <c r="E52" s="257">
        <f t="shared" si="12"/>
        <v>0.5083333333333333</v>
      </c>
      <c r="F52" s="257">
        <f t="shared" si="12"/>
        <v>0.6875</v>
      </c>
      <c r="G52" s="257">
        <f t="shared" si="12"/>
        <v>0.67083333333333339</v>
      </c>
      <c r="H52" s="257">
        <f t="shared" si="12"/>
        <v>0.67083333333333339</v>
      </c>
      <c r="I52" s="257">
        <f t="shared" si="12"/>
        <v>0.5541666666666667</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0.255</v>
      </c>
      <c r="E55" s="257">
        <f t="shared" ref="E55:I55" si="13">IF(E51="-","-",E51*$B$51)</f>
        <v>0.255</v>
      </c>
      <c r="F55" s="257">
        <f t="shared" si="13"/>
        <v>0.255</v>
      </c>
      <c r="G55" s="257">
        <f t="shared" si="13"/>
        <v>0.23624999999999999</v>
      </c>
      <c r="H55" s="257">
        <f t="shared" si="13"/>
        <v>0.23624999999999999</v>
      </c>
      <c r="I55" s="257">
        <f t="shared" si="13"/>
        <v>0.15687500000000001</v>
      </c>
    </row>
    <row r="56" spans="1:9" x14ac:dyDescent="0.2">
      <c r="A56" s="111" t="s">
        <v>61</v>
      </c>
      <c r="B56" s="111"/>
      <c r="C56" s="111"/>
      <c r="D56" s="257">
        <f t="shared" ref="D56:I56" si="14">IF(D52="-","-",D52*$B$52)</f>
        <v>0.36458333333333326</v>
      </c>
      <c r="E56" s="257">
        <f t="shared" si="14"/>
        <v>0.35583333333333328</v>
      </c>
      <c r="F56" s="257">
        <f t="shared" si="14"/>
        <v>0.48124999999999996</v>
      </c>
      <c r="G56" s="257">
        <f t="shared" si="14"/>
        <v>0.46958333333333335</v>
      </c>
      <c r="H56" s="257">
        <f t="shared" si="14"/>
        <v>0.46958333333333335</v>
      </c>
      <c r="I56" s="257">
        <f t="shared" si="14"/>
        <v>0.38791666666666669</v>
      </c>
    </row>
    <row r="57" spans="1:9" x14ac:dyDescent="0.2">
      <c r="A57" s="114" t="s">
        <v>56</v>
      </c>
      <c r="B57" s="114"/>
      <c r="C57" s="114"/>
      <c r="D57" s="115">
        <f t="shared" ref="D57:F57" si="15">IF(D51="","",IF(D52="","",SUM(D55:D56)))</f>
        <v>0.61958333333333326</v>
      </c>
      <c r="E57" s="115">
        <f t="shared" si="15"/>
        <v>0.61083333333333334</v>
      </c>
      <c r="F57" s="115">
        <f t="shared" si="15"/>
        <v>0.73624999999999996</v>
      </c>
      <c r="G57" s="115">
        <f t="shared" ref="G57:I57" si="16">IF(G51="","",IF(G52="","",SUM(G55:G56)))</f>
        <v>0.70583333333333331</v>
      </c>
      <c r="H57" s="115">
        <f t="shared" si="16"/>
        <v>0.70583333333333331</v>
      </c>
      <c r="I57" s="115">
        <f t="shared" si="16"/>
        <v>0.54479166666666667</v>
      </c>
    </row>
  </sheetData>
  <mergeCells count="2">
    <mergeCell ref="A38:B38"/>
    <mergeCell ref="B47:C47"/>
  </mergeCells>
  <conditionalFormatting sqref="B4">
    <cfRule type="cellIs" dxfId="152" priority="9" operator="between">
      <formula>0.604999</formula>
      <formula>0.754999</formula>
    </cfRule>
    <cfRule type="cellIs" dxfId="151" priority="10" operator="between">
      <formula>0.44999</formula>
      <formula>0.605</formula>
    </cfRule>
    <cfRule type="cellIs" dxfId="150" priority="11" operator="lessThan">
      <formula>0.45</formula>
    </cfRule>
    <cfRule type="cellIs" dxfId="149" priority="8" operator="between">
      <formula>0.754999</formula>
      <formula>0.905</formula>
    </cfRule>
    <cfRule type="cellIs" dxfId="148" priority="7" operator="greaterThanOrEqual">
      <formula>0.905</formula>
    </cfRule>
    <cfRule type="containsBlanks" dxfId="147" priority="6">
      <formula>LEN(TRIM(B4))=0</formula>
    </cfRule>
  </conditionalFormatting>
  <conditionalFormatting sqref="B6">
    <cfRule type="containsText" dxfId="146" priority="5" operator="containsText" text="NA">
      <formula>NOT(ISERROR(SEARCH("NA",B6)))</formula>
    </cfRule>
  </conditionalFormatting>
  <conditionalFormatting sqref="B12">
    <cfRule type="containsText" dxfId="145" priority="4" operator="containsText" text="NA">
      <formula>NOT(ISERROR(SEARCH("NA",B12)))</formula>
    </cfRule>
  </conditionalFormatting>
  <conditionalFormatting sqref="B17">
    <cfRule type="containsText" dxfId="144" priority="3" operator="containsText" text="NA">
      <formula>NOT(ISERROR(SEARCH("NA",B17)))</formula>
    </cfRule>
  </conditionalFormatting>
  <conditionalFormatting sqref="B23">
    <cfRule type="containsText" dxfId="143" priority="2" operator="containsText" text="NA">
      <formula>NOT(ISERROR(SEARCH("NA",B23)))</formula>
    </cfRule>
  </conditionalFormatting>
  <conditionalFormatting sqref="B28">
    <cfRule type="containsText" dxfId="142" priority="1" operator="containsText" text="NA">
      <formula>NOT(ISERROR(SEARCH("NA",B28)))</formula>
    </cfRule>
  </conditionalFormatting>
  <conditionalFormatting sqref="D4:I4">
    <cfRule type="containsBlanks" dxfId="141" priority="12">
      <formula>LEN(TRIM(D4))=0</formula>
    </cfRule>
    <cfRule type="cellIs" dxfId="140" priority="13" operator="greaterThanOrEqual">
      <formula>0.905</formula>
    </cfRule>
    <cfRule type="cellIs" dxfId="139" priority="14" operator="between">
      <formula>0.754999</formula>
      <formula>0.905</formula>
    </cfRule>
    <cfRule type="cellIs" dxfId="138" priority="15" operator="between">
      <formula>0.604999</formula>
      <formula>0.754999</formula>
    </cfRule>
    <cfRule type="cellIs" dxfId="137" priority="16" operator="between">
      <formula>0.44999</formula>
      <formula>0.605</formula>
    </cfRule>
    <cfRule type="cellIs" dxfId="136" priority="17" operator="lessThan">
      <formula>0.45</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37B90-B2C9-9E40-A3C9-6D8D943F92B8}">
  <dimension ref="A1:M57"/>
  <sheetViews>
    <sheetView zoomScale="80" zoomScaleNormal="80" workbookViewId="0">
      <pane xSplit="3" ySplit="6" topLeftCell="D28"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295</v>
      </c>
      <c r="B1" s="16"/>
      <c r="C1" s="35" t="s">
        <v>79</v>
      </c>
      <c r="D1" s="24">
        <v>1</v>
      </c>
      <c r="E1" s="24">
        <v>2</v>
      </c>
      <c r="F1" s="24">
        <v>3</v>
      </c>
    </row>
    <row r="2" spans="1:8" ht="21" x14ac:dyDescent="0.2">
      <c r="A2" s="19" t="str">
        <f>OVERALL!A2</f>
        <v>COUNCILS</v>
      </c>
      <c r="B2" s="31" t="s">
        <v>56</v>
      </c>
      <c r="C2" s="35">
        <f>COUNTA(D7:F7)</f>
        <v>3</v>
      </c>
      <c r="D2" s="311" t="s">
        <v>265</v>
      </c>
      <c r="E2" s="296" t="s">
        <v>266</v>
      </c>
      <c r="F2" s="311" t="s">
        <v>267</v>
      </c>
    </row>
    <row r="3" spans="1:8" ht="19" x14ac:dyDescent="0.2">
      <c r="A3" s="32" t="str">
        <f>OVERALL!G1</f>
        <v>CITY OF LAUNCESTON</v>
      </c>
      <c r="B3" s="248">
        <f>OVERALL!G3</f>
        <v>0.50453968253968251</v>
      </c>
      <c r="C3" s="108" t="s">
        <v>70</v>
      </c>
      <c r="D3" s="109">
        <f>IF(D2="-","-",D57)</f>
        <v>0.59455952380952382</v>
      </c>
      <c r="E3" s="109">
        <f t="shared" ref="E3:F3" si="0">IF(E2="-","-",E57)</f>
        <v>0.32637499999999997</v>
      </c>
      <c r="F3" s="109">
        <f t="shared" si="0"/>
        <v>0.59268452380952386</v>
      </c>
    </row>
    <row r="4" spans="1:8" ht="18" customHeight="1" x14ac:dyDescent="0.2">
      <c r="A4" s="17" t="str">
        <f>OVERALL!A4</f>
        <v>AGENT MASTERY SCORE</v>
      </c>
      <c r="B4" s="38">
        <f>IF(C2=0, "-", IF(COUNTIF(D39:F39, "n")=C2, "-", IF(COUNT(D4:F4)=0, "-", AVERAGE(D4:F4))))</f>
        <v>0.4694444444444445</v>
      </c>
      <c r="C4" s="58" t="s">
        <v>1</v>
      </c>
      <c r="D4" s="38">
        <f>IF(D48&lt;0%,0%,IF(D$2="-","-",IF(D$39="n", "-", SUM(D$6,D$12,D$17,D$23,D$28,D$34))))</f>
        <v>0.60416666666666674</v>
      </c>
      <c r="E4" s="38">
        <f t="shared" ref="E4:F4" si="1">IF(E48&lt;0%,0%,IF(E$2="-","-",IF(E$39="n", "-", SUM(E$6,E$12,E$17,E$23,E$28,E$34))))</f>
        <v>0.2</v>
      </c>
      <c r="F4" s="38">
        <f t="shared" si="1"/>
        <v>0.60416666666666674</v>
      </c>
      <c r="H4" s="12" t="s">
        <v>7</v>
      </c>
    </row>
    <row r="5" spans="1:8" ht="18" customHeight="1" x14ac:dyDescent="0.25">
      <c r="A5" s="57" t="s">
        <v>45</v>
      </c>
      <c r="B5" s="58">
        <f>IF(B6="-","-",AVERAGE(D5:F5))</f>
        <v>0.4694444444444445</v>
      </c>
      <c r="C5" s="58" t="s">
        <v>1</v>
      </c>
      <c r="D5" s="60">
        <f t="shared" ref="D5:F5" si="2">IF(D$2="","",IF(D$39="n", "", SUM(D$6,D$12,D$17,D$23,D$28)))</f>
        <v>0.60416666666666674</v>
      </c>
      <c r="E5" s="60">
        <f t="shared" si="2"/>
        <v>0.2</v>
      </c>
      <c r="F5" s="60">
        <f t="shared" si="2"/>
        <v>0.60416666666666674</v>
      </c>
      <c r="H5" s="7" t="s">
        <v>15</v>
      </c>
    </row>
    <row r="6" spans="1:8" ht="18" customHeight="1" x14ac:dyDescent="0.2">
      <c r="A6" s="20" t="str">
        <f>OVERALL!A6</f>
        <v>ENGAGE</v>
      </c>
      <c r="B6" s="21">
        <f>IF(C11=0,"-",AVERAGE(B7:B10))</f>
        <v>0.25</v>
      </c>
      <c r="C6" s="61" t="s">
        <v>0</v>
      </c>
      <c r="D6" s="28">
        <f>IF(D11=0,"-",(COUNTIF(D7:D10, "y")/D11)*OVERALL!$C$6)</f>
        <v>0.05</v>
      </c>
      <c r="E6" s="28">
        <f>IF(E11=0,"-",(COUNTIF(E7:E10, "y")/E11)*OVERALL!$C$6)</f>
        <v>0.2</v>
      </c>
      <c r="F6" s="28">
        <f>IF(F11=0,"-",(COUNTIF(F7:F10, "y")/F11)*OVERALL!$C$6)</f>
        <v>0.05</v>
      </c>
    </row>
    <row r="7" spans="1:8" ht="18" customHeight="1" x14ac:dyDescent="0.2">
      <c r="A7" s="33" t="str">
        <f>OVERALL!A7</f>
        <v>WELCOME</v>
      </c>
      <c r="B7" s="3">
        <f>IF(C7=0,"-",COUNTIF(D7:F7,"y")/C7)</f>
        <v>1</v>
      </c>
      <c r="C7" s="26">
        <f>$C$2-COUNTIF(D7:F7, "-")</f>
        <v>3</v>
      </c>
      <c r="D7" s="312" t="s">
        <v>104</v>
      </c>
      <c r="E7" s="295" t="s">
        <v>104</v>
      </c>
      <c r="F7" s="312" t="s">
        <v>104</v>
      </c>
      <c r="H7" s="11" t="s">
        <v>2</v>
      </c>
    </row>
    <row r="8" spans="1:8" ht="18" customHeight="1" x14ac:dyDescent="0.25">
      <c r="A8" s="33" t="str">
        <f>OVERALL!A8</f>
        <v>INTENT</v>
      </c>
      <c r="B8" s="3">
        <f>IF(C8=0,"-",COUNTIF(D8:F8,"y")/C8)</f>
        <v>0</v>
      </c>
      <c r="C8" s="26">
        <f>$C$2-COUNTIF(D8:F8, "-")</f>
        <v>2</v>
      </c>
      <c r="D8" s="312" t="s">
        <v>103</v>
      </c>
      <c r="E8" s="295" t="s">
        <v>74</v>
      </c>
      <c r="F8" s="312" t="s">
        <v>103</v>
      </c>
      <c r="H8" s="7" t="s">
        <v>14</v>
      </c>
    </row>
    <row r="9" spans="1:8" ht="18" customHeight="1" x14ac:dyDescent="0.2">
      <c r="A9" s="33" t="str">
        <f>OVERALL!A9</f>
        <v>NAME</v>
      </c>
      <c r="B9" s="3">
        <f>IF(C9=0,"-",COUNTIF(D9:F9,"y")/C9)</f>
        <v>0</v>
      </c>
      <c r="C9" s="26">
        <f>$C$2-COUNTIF(D9:F9, "-")</f>
        <v>2</v>
      </c>
      <c r="D9" s="312" t="s">
        <v>103</v>
      </c>
      <c r="E9" s="295" t="s">
        <v>74</v>
      </c>
      <c r="F9" s="312" t="s">
        <v>103</v>
      </c>
      <c r="H9" t="s">
        <v>1</v>
      </c>
    </row>
    <row r="10" spans="1:8" ht="18" customHeight="1" x14ac:dyDescent="0.2">
      <c r="A10" s="33" t="str">
        <f>OVERALL!A10</f>
        <v>BRIDGE</v>
      </c>
      <c r="B10" s="3">
        <f>IF(C10=0,"-",COUNTIF(D10:F10,"y")/C10)</f>
        <v>0</v>
      </c>
      <c r="C10" s="26">
        <f>$C$2-COUNTIF(D10:F10, "-")</f>
        <v>2</v>
      </c>
      <c r="D10" s="312" t="s">
        <v>103</v>
      </c>
      <c r="E10" s="295" t="s">
        <v>74</v>
      </c>
      <c r="F10" s="312" t="s">
        <v>103</v>
      </c>
      <c r="H10" s="13" t="s">
        <v>3</v>
      </c>
    </row>
    <row r="11" spans="1:8" ht="18" customHeight="1" x14ac:dyDescent="0.25">
      <c r="A11" s="2"/>
      <c r="C11" s="63">
        <f>AVERAGE(C7:C10)</f>
        <v>2.25</v>
      </c>
      <c r="D11" s="27">
        <f t="shared" ref="D11:F11" si="3">COUNTA(D7:D10)-COUNTIF(D7:D10, "-")</f>
        <v>4</v>
      </c>
      <c r="E11" s="27">
        <f t="shared" si="3"/>
        <v>1</v>
      </c>
      <c r="F11" s="27">
        <f t="shared" si="3"/>
        <v>4</v>
      </c>
      <c r="H11" s="8" t="s">
        <v>13</v>
      </c>
    </row>
    <row r="12" spans="1:8" ht="18" customHeight="1" x14ac:dyDescent="0.2">
      <c r="A12" s="20" t="str">
        <f>OVERALL!A12</f>
        <v>DISCOVER</v>
      </c>
      <c r="B12" s="21">
        <f>IF(C16=0,"-",AVERAGE(B13:B15))</f>
        <v>0.33333333333333331</v>
      </c>
      <c r="C12" s="1" t="s">
        <v>1</v>
      </c>
      <c r="D12" s="28">
        <f>IF(D16=0,"-",(COUNTIF(D13:D15, "y")/D16)*OVERALL!$C$12)</f>
        <v>6.6666666666666666E-2</v>
      </c>
      <c r="E12" s="28" t="str">
        <f>IF(E16=0,"-",(COUNTIF(E13:E15, "y")/E16)*OVERALL!$C$12)</f>
        <v>-</v>
      </c>
      <c r="F12" s="28">
        <f>IF(F16=0,"-",(COUNTIF(F13:F15, "y")/F16)*OVERALL!$C$12)</f>
        <v>6.6666666666666666E-2</v>
      </c>
      <c r="H12" t="s">
        <v>1</v>
      </c>
    </row>
    <row r="13" spans="1:8" ht="18" customHeight="1" x14ac:dyDescent="0.2">
      <c r="A13" s="33" t="str">
        <f>OVERALL!A13</f>
        <v>CONVERSE</v>
      </c>
      <c r="B13" s="3">
        <f>IF(C13=0,"-",COUNTIF(D13:F13,"y")/C13)</f>
        <v>0</v>
      </c>
      <c r="C13" s="26">
        <f>$C$2-COUNTIF(D13:F13, "-")</f>
        <v>2</v>
      </c>
      <c r="D13" s="312" t="s">
        <v>103</v>
      </c>
      <c r="E13" s="295" t="s">
        <v>74</v>
      </c>
      <c r="F13" s="312" t="s">
        <v>103</v>
      </c>
      <c r="H13" s="14" t="s">
        <v>4</v>
      </c>
    </row>
    <row r="14" spans="1:8" ht="18" customHeight="1" x14ac:dyDescent="0.25">
      <c r="A14" s="33" t="str">
        <f>OVERALL!A14</f>
        <v>LISTEN</v>
      </c>
      <c r="B14" s="3">
        <f>IF(C14=0,"-",COUNTIF(D14:F14,"y")/C14)</f>
        <v>1</v>
      </c>
      <c r="C14" s="26">
        <f>$C$2-COUNTIF(D14:F14, "-")</f>
        <v>2</v>
      </c>
      <c r="D14" s="312" t="s">
        <v>104</v>
      </c>
      <c r="E14" s="295" t="s">
        <v>74</v>
      </c>
      <c r="F14" s="312" t="s">
        <v>104</v>
      </c>
      <c r="H14" s="9" t="s">
        <v>12</v>
      </c>
    </row>
    <row r="15" spans="1:8" ht="18" customHeight="1" x14ac:dyDescent="0.2">
      <c r="A15" s="33" t="str">
        <f>OVERALL!A15</f>
        <v>CONFIRM</v>
      </c>
      <c r="B15" s="3">
        <f>IF(C15=0,"-",COUNTIF(D15:F15,"y")/C15)</f>
        <v>0</v>
      </c>
      <c r="C15" s="26">
        <f>$C$2-COUNTIF(D15:F15, "-")</f>
        <v>2</v>
      </c>
      <c r="D15" s="312" t="s">
        <v>103</v>
      </c>
      <c r="E15" s="295" t="s">
        <v>74</v>
      </c>
      <c r="F15" s="312" t="s">
        <v>103</v>
      </c>
      <c r="G15" t="s">
        <v>1</v>
      </c>
    </row>
    <row r="16" spans="1:8" ht="18" customHeight="1" x14ac:dyDescent="0.2">
      <c r="A16" s="2"/>
      <c r="C16" s="63">
        <f>AVERAGE(C13:C15)</f>
        <v>2</v>
      </c>
      <c r="D16" s="27">
        <f t="shared" ref="D16:F16" si="4">COUNTA(D13:D15)-COUNTIF(D13:D15, "-")</f>
        <v>3</v>
      </c>
      <c r="E16" s="27">
        <f t="shared" si="4"/>
        <v>0</v>
      </c>
      <c r="F16" s="27">
        <f t="shared" si="4"/>
        <v>3</v>
      </c>
      <c r="H16" s="15" t="s">
        <v>6</v>
      </c>
    </row>
    <row r="17" spans="1:11" ht="18" customHeight="1" x14ac:dyDescent="0.25">
      <c r="A17" s="20" t="str">
        <f>OVERALL!A17</f>
        <v>EDUCATE</v>
      </c>
      <c r="B17" s="21">
        <f>IF(C22=0,"-",AVERAGE(B18:B21))</f>
        <v>0.75</v>
      </c>
      <c r="C17" s="1" t="s">
        <v>1</v>
      </c>
      <c r="D17" s="29">
        <f>IF(D22=0,"-",(COUNTIF(D18:D21, "y")/D22)*OVERALL!$C$17)</f>
        <v>0.1875</v>
      </c>
      <c r="E17" s="29" t="str">
        <f>IF(E22=0,"-",(COUNTIF(E18:E21, "y")/E22)*OVERALL!$C$17)</f>
        <v>-</v>
      </c>
      <c r="F17" s="29">
        <f>IF(F22=0,"-",(COUNTIF(F18:F21, "y")/F22)*OVERALL!$C$17)</f>
        <v>0.1875</v>
      </c>
      <c r="H17" s="9" t="s">
        <v>5</v>
      </c>
    </row>
    <row r="18" spans="1:11" ht="18" customHeight="1" x14ac:dyDescent="0.2">
      <c r="A18" s="33" t="str">
        <f>OVERALL!A18</f>
        <v>INFORM</v>
      </c>
      <c r="B18" s="3">
        <f>IF(C18=0,"-",COUNTIF(D18:F18,"y")/C18)</f>
        <v>1</v>
      </c>
      <c r="C18" s="26">
        <f>$C$2-COUNTIF(D18:F18, "-")</f>
        <v>2</v>
      </c>
      <c r="D18" s="312" t="s">
        <v>104</v>
      </c>
      <c r="E18" s="295" t="s">
        <v>74</v>
      </c>
      <c r="F18" s="312" t="s">
        <v>104</v>
      </c>
    </row>
    <row r="19" spans="1:11" ht="18" customHeight="1" x14ac:dyDescent="0.2">
      <c r="A19" s="33" t="str">
        <f>OVERALL!A19</f>
        <v>CHECK</v>
      </c>
      <c r="B19" s="3">
        <f>IF(C19=0,"-",COUNTIF(D19:F19,"y")/C19)</f>
        <v>0</v>
      </c>
      <c r="C19" s="26">
        <f>$C$2-COUNTIF(D19:F19, "-")</f>
        <v>2</v>
      </c>
      <c r="D19" s="312" t="s">
        <v>103</v>
      </c>
      <c r="E19" s="295" t="s">
        <v>74</v>
      </c>
      <c r="F19" s="312" t="s">
        <v>103</v>
      </c>
    </row>
    <row r="20" spans="1:11" ht="18" customHeight="1" x14ac:dyDescent="0.2">
      <c r="A20" s="33" t="str">
        <f>OVERALL!A20</f>
        <v>SEEK</v>
      </c>
      <c r="B20" s="3">
        <f>IF(C20=0,"-",COUNTIF(D20:F20,"y")/C20)</f>
        <v>1</v>
      </c>
      <c r="C20" s="26">
        <f>$C$2-COUNTIF(D20:F20, "-")</f>
        <v>2</v>
      </c>
      <c r="D20" s="312" t="s">
        <v>104</v>
      </c>
      <c r="E20" s="295" t="s">
        <v>74</v>
      </c>
      <c r="F20" s="312" t="s">
        <v>104</v>
      </c>
      <c r="H20" t="s">
        <v>1</v>
      </c>
    </row>
    <row r="21" spans="1:11" ht="18" customHeight="1" x14ac:dyDescent="0.2">
      <c r="A21" s="33" t="str">
        <f>OVERALL!A21</f>
        <v>CONFIDENCE</v>
      </c>
      <c r="B21" s="3">
        <f>IF(C21=0,"-",COUNTIF(D21:F21,"y")/C21)</f>
        <v>1</v>
      </c>
      <c r="C21" s="26">
        <f>$C$2-COUNTIF(D21:F21, "-")</f>
        <v>2</v>
      </c>
      <c r="D21" s="312" t="s">
        <v>104</v>
      </c>
      <c r="E21" s="295" t="s">
        <v>74</v>
      </c>
      <c r="F21" s="312" t="s">
        <v>104</v>
      </c>
    </row>
    <row r="22" spans="1:11" ht="18" customHeight="1" x14ac:dyDescent="0.2">
      <c r="A22" s="2"/>
      <c r="C22" s="63">
        <f>AVERAGE(C18:C21)</f>
        <v>2</v>
      </c>
      <c r="D22" s="27">
        <f t="shared" ref="D22:F22" si="5">COUNTA(D18:D21)-COUNTIF(D18:D21, "-")</f>
        <v>4</v>
      </c>
      <c r="E22" s="27">
        <f t="shared" si="5"/>
        <v>0</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t="str">
        <f>IF(E27=0,"-",(COUNTIF(E24:E26, "y")/E27)*OVERALL!$C$23)</f>
        <v>-</v>
      </c>
      <c r="F23" s="29">
        <f>IF(F27=0,"-",(COUNTIF(F24:F26, "y")/F27)*OVERALL!$C$23)</f>
        <v>9.9999999999999992E-2</v>
      </c>
    </row>
    <row r="24" spans="1:11" ht="18" customHeight="1" x14ac:dyDescent="0.2">
      <c r="A24" s="33" t="str">
        <f>OVERALL!A24</f>
        <v>QUESTIONS</v>
      </c>
      <c r="B24" s="3">
        <f>IF(C24=0,"-",COUNTIF(D24:F24,"y")/C24)</f>
        <v>0.5</v>
      </c>
      <c r="C24" s="26">
        <f>$C$2-COUNTIF(D24:F24, "-")</f>
        <v>2</v>
      </c>
      <c r="D24" s="312" t="s">
        <v>103</v>
      </c>
      <c r="E24" s="295" t="s">
        <v>74</v>
      </c>
      <c r="F24" s="312" t="s">
        <v>104</v>
      </c>
    </row>
    <row r="25" spans="1:11" ht="18" customHeight="1" x14ac:dyDescent="0.2">
      <c r="A25" s="33" t="str">
        <f>OVERALL!A25</f>
        <v>GRATITUDE</v>
      </c>
      <c r="B25" s="3">
        <f>IF(C25=0,"-",COUNTIF(D25:F25,"y")/C25)</f>
        <v>0.5</v>
      </c>
      <c r="C25" s="26">
        <f>$C$2-COUNTIF(D25:F25, "-")</f>
        <v>2</v>
      </c>
      <c r="D25" s="312" t="s">
        <v>104</v>
      </c>
      <c r="E25" s="295" t="s">
        <v>74</v>
      </c>
      <c r="F25" s="312" t="s">
        <v>103</v>
      </c>
    </row>
    <row r="26" spans="1:11" ht="18" customHeight="1" x14ac:dyDescent="0.2">
      <c r="A26" s="33" t="str">
        <f>OVERALL!A26</f>
        <v>THANKS</v>
      </c>
      <c r="B26" s="3">
        <f>IF(C26=0,"-",COUNTIF(D26:F26,"y")/C26)</f>
        <v>1</v>
      </c>
      <c r="C26" s="26">
        <f>$C$2-COUNTIF(D26:F26, "-")</f>
        <v>2</v>
      </c>
      <c r="D26" s="312" t="s">
        <v>104</v>
      </c>
      <c r="E26" s="295" t="s">
        <v>74</v>
      </c>
      <c r="F26" s="312" t="s">
        <v>104</v>
      </c>
    </row>
    <row r="27" spans="1:11" ht="18" customHeight="1" x14ac:dyDescent="0.2">
      <c r="A27" s="2"/>
      <c r="C27" s="63">
        <f>AVERAGE(C24:C26)</f>
        <v>2</v>
      </c>
      <c r="D27" s="27">
        <f t="shared" ref="D27:F27" si="6">COUNTA(D24:D26)-COUNTIF(D24:D26, "-")</f>
        <v>3</v>
      </c>
      <c r="E27" s="27">
        <f t="shared" si="6"/>
        <v>0</v>
      </c>
      <c r="F27" s="27">
        <f t="shared" si="6"/>
        <v>3</v>
      </c>
    </row>
    <row r="28" spans="1:11" ht="18" customHeight="1" x14ac:dyDescent="0.2">
      <c r="A28" s="20" t="str">
        <f>OVERALL!A28</f>
        <v>IMPACT</v>
      </c>
      <c r="B28" s="21">
        <f>IF(C33=0,"-",AVERAGE(B29:B32))</f>
        <v>1</v>
      </c>
      <c r="C28" s="1" t="s">
        <v>1</v>
      </c>
      <c r="D28" s="29">
        <f>IF(D33=0,"-",(COUNTIF(D29:D32, "y")/D33)*OVERALL!$C$28)</f>
        <v>0.2</v>
      </c>
      <c r="E28" s="29" t="str">
        <f>IF(E33=0,"-",(COUNTIF(E29:E32, "y")/E33)*OVERALL!$C$28)</f>
        <v>-</v>
      </c>
      <c r="F28" s="29">
        <f>IF(F33=0,"-",(COUNTIF(F29:F32, "y")/F33)*OVERALL!$C$28)</f>
        <v>0.2</v>
      </c>
    </row>
    <row r="29" spans="1:11" ht="18" customHeight="1" x14ac:dyDescent="0.2">
      <c r="A29" s="33" t="str">
        <f>OVERALL!A29</f>
        <v>VIBRANCY</v>
      </c>
      <c r="B29" s="3">
        <f>IF(C29=0,"-",COUNTIF(D29:F29,"y")/C29)</f>
        <v>1</v>
      </c>
      <c r="C29" s="26">
        <f>$C$2-COUNTIF(D29:F29, "-")</f>
        <v>2</v>
      </c>
      <c r="D29" s="312" t="s">
        <v>104</v>
      </c>
      <c r="E29" s="295" t="s">
        <v>74</v>
      </c>
      <c r="F29" s="312" t="s">
        <v>104</v>
      </c>
    </row>
    <row r="30" spans="1:11" ht="18" customHeight="1" x14ac:dyDescent="0.2">
      <c r="A30" s="33" t="str">
        <f>OVERALL!A30</f>
        <v>EMPATHY</v>
      </c>
      <c r="B30" s="3">
        <f>IF(C30=0,"-",COUNTIF(D30:F30,"y")/C30)</f>
        <v>1</v>
      </c>
      <c r="C30" s="26">
        <f>$C$2-COUNTIF(D30:F30, "-")</f>
        <v>2</v>
      </c>
      <c r="D30" s="312" t="s">
        <v>104</v>
      </c>
      <c r="E30" s="295" t="s">
        <v>74</v>
      </c>
      <c r="F30" s="312" t="s">
        <v>104</v>
      </c>
    </row>
    <row r="31" spans="1:11" ht="18" customHeight="1" x14ac:dyDescent="0.2">
      <c r="A31" s="33" t="str">
        <f>OVERALL!A31</f>
        <v>CONTROL</v>
      </c>
      <c r="B31" s="3">
        <f>IF(C31=0,"-",COUNTIF(D31:F31,"y")/C31)</f>
        <v>1</v>
      </c>
      <c r="C31" s="26">
        <f>$C$2-COUNTIF(D31:F31, "-")</f>
        <v>2</v>
      </c>
      <c r="D31" s="312" t="s">
        <v>104</v>
      </c>
      <c r="E31" s="295" t="s">
        <v>74</v>
      </c>
      <c r="F31" s="312" t="s">
        <v>104</v>
      </c>
    </row>
    <row r="32" spans="1:11" ht="18" customHeight="1" x14ac:dyDescent="0.2">
      <c r="A32" s="33" t="str">
        <f>OVERALL!A32</f>
        <v>CLARITY</v>
      </c>
      <c r="B32" s="3">
        <f>IF(C32=0,"-",COUNTIF(D32:F32,"y")/C32)</f>
        <v>1</v>
      </c>
      <c r="C32" s="26">
        <f>$C$2-COUNTIF(D32:F32, "-")</f>
        <v>2</v>
      </c>
      <c r="D32" s="312" t="s">
        <v>104</v>
      </c>
      <c r="E32" s="295" t="s">
        <v>74</v>
      </c>
      <c r="F32" s="312" t="s">
        <v>104</v>
      </c>
      <c r="K32" t="s">
        <v>1</v>
      </c>
    </row>
    <row r="33" spans="1:13" ht="18" customHeight="1" x14ac:dyDescent="0.2">
      <c r="A33" s="5"/>
      <c r="B33" s="6"/>
      <c r="C33" s="63">
        <f>AVERAGE(C29:C32)</f>
        <v>2</v>
      </c>
      <c r="D33" s="27">
        <f t="shared" ref="D33:F33" si="7">COUNTA(D29:D32)-COUNTIF(D29:D32, "-")</f>
        <v>4</v>
      </c>
      <c r="E33" s="27">
        <f t="shared" si="7"/>
        <v>0</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47</v>
      </c>
    </row>
    <row r="35" spans="1:13" ht="18" customHeight="1" x14ac:dyDescent="0.2">
      <c r="A35" s="45" t="str">
        <f>OVERALL!A35</f>
        <v>AUDIO ISSUE (MAJOR IMPACT)</v>
      </c>
      <c r="B35" s="3">
        <f>IF(C35=0,"-",COUNTIF(D35:F35,"y")/C35)</f>
        <v>0</v>
      </c>
      <c r="C35" s="26">
        <f>$C$2-COUNTIF(D35:F35, "-")</f>
        <v>3</v>
      </c>
      <c r="D35" s="312" t="s">
        <v>103</v>
      </c>
      <c r="E35" s="295" t="s">
        <v>103</v>
      </c>
      <c r="F35" s="312" t="s">
        <v>103</v>
      </c>
      <c r="H35" s="48">
        <v>-0.3</v>
      </c>
      <c r="J35" s="48"/>
      <c r="K35" s="48"/>
      <c r="L35" s="48"/>
    </row>
    <row r="36" spans="1:13" ht="18" customHeight="1" x14ac:dyDescent="0.2">
      <c r="A36" s="45" t="str">
        <f>OVERALL!A36</f>
        <v>AUDIO ISSUE (DISTRACTION)</v>
      </c>
      <c r="B36" s="3">
        <f>IF(C36=0,"-",COUNTIF(D36:F36,"y")/C36)</f>
        <v>0</v>
      </c>
      <c r="C36" s="26">
        <f>$C$2-COUNTIF(D36:F36, "-")</f>
        <v>3</v>
      </c>
      <c r="D36" s="312" t="s">
        <v>103</v>
      </c>
      <c r="E36" s="295" t="s">
        <v>103</v>
      </c>
      <c r="F36" s="312" t="s">
        <v>103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75" t="str">
        <f>OVERALL!A38</f>
        <v>ADDITIONAL INSIGHT</v>
      </c>
      <c r="B38" s="376"/>
      <c r="C38" s="10" t="s">
        <v>1</v>
      </c>
      <c r="D38" s="30"/>
      <c r="E38" s="30"/>
      <c r="F38" s="30"/>
    </row>
    <row r="39" spans="1:13" ht="18" customHeight="1" x14ac:dyDescent="0.2">
      <c r="A39" s="33" t="str">
        <f>OVERALL!A39</f>
        <v>CALL ANSWERED-QUALITY</v>
      </c>
      <c r="B39" s="3">
        <f>IF(C39=0,"-",COUNTIF(D39:F39, "y")/C39)</f>
        <v>1</v>
      </c>
      <c r="C39" s="26">
        <f t="shared" ref="C39:C45" si="9">$C$2-COUNTIF(D39:F39, "-")</f>
        <v>3</v>
      </c>
      <c r="D39" s="312" t="s">
        <v>104</v>
      </c>
      <c r="E39" s="295" t="s">
        <v>104</v>
      </c>
      <c r="F39" s="312" t="s">
        <v>104</v>
      </c>
    </row>
    <row r="40" spans="1:13" ht="18" customHeight="1" x14ac:dyDescent="0.2">
      <c r="A40" s="33" t="str">
        <f>OVERALL!A40</f>
        <v>TALK TIME</v>
      </c>
      <c r="B40" s="280">
        <f>IF(C40=0,"-",AVERAGE(D40:F40))</f>
        <v>1.577932098765432E-3</v>
      </c>
      <c r="C40" s="26">
        <f t="shared" si="9"/>
        <v>3</v>
      </c>
      <c r="D40" s="280">
        <v>1.4351851851851852E-3</v>
      </c>
      <c r="E40" s="280">
        <v>1.1574074074074075E-4</v>
      </c>
      <c r="F40" s="313">
        <v>3.1828703703703702E-3</v>
      </c>
      <c r="G40" s="46"/>
      <c r="H40" s="265"/>
      <c r="I40" s="265"/>
      <c r="J40" s="265"/>
      <c r="K40" s="265"/>
      <c r="L40" s="265"/>
      <c r="M40" s="265"/>
    </row>
    <row r="41" spans="1:13" ht="18" customHeight="1" x14ac:dyDescent="0.2">
      <c r="A41" s="33" t="str">
        <f>OVERALL!A41</f>
        <v>ASSESSOR RATING (0-10)</v>
      </c>
      <c r="B41" s="263">
        <f>IF(C41=0,"-",SUM(D41:F41)/C41)</f>
        <v>5.5</v>
      </c>
      <c r="C41" s="26">
        <f t="shared" si="9"/>
        <v>2</v>
      </c>
      <c r="D41" s="286">
        <v>6</v>
      </c>
      <c r="E41" s="286" t="s">
        <v>74</v>
      </c>
      <c r="F41" s="314">
        <v>5</v>
      </c>
    </row>
    <row r="42" spans="1:13" ht="18" customHeight="1" x14ac:dyDescent="0.2">
      <c r="A42" s="33" t="str">
        <f>OVERALL!A42</f>
        <v>EXPLAINED KEY FEATURES</v>
      </c>
      <c r="B42" s="3">
        <f>IF(C42=0,"-",COUNTIF(D42:F42, "y")/C42)</f>
        <v>1</v>
      </c>
      <c r="C42" s="26">
        <f t="shared" si="9"/>
        <v>2</v>
      </c>
      <c r="D42" s="312" t="s">
        <v>104</v>
      </c>
      <c r="E42" s="295" t="s">
        <v>74</v>
      </c>
      <c r="F42" s="312" t="s">
        <v>104</v>
      </c>
      <c r="G42" s="47"/>
      <c r="H42" t="s">
        <v>1</v>
      </c>
    </row>
    <row r="43" spans="1:13" ht="18" customHeight="1" x14ac:dyDescent="0.2">
      <c r="A43" s="33" t="str">
        <f>OVERALL!A43</f>
        <v>REVEALED PRICING</v>
      </c>
      <c r="B43" s="3">
        <f>IF(C43=0,"-",COUNTIF(D43:F43, "y")/C43)</f>
        <v>0.5</v>
      </c>
      <c r="C43" s="26">
        <f t="shared" si="9"/>
        <v>2</v>
      </c>
      <c r="D43" s="312" t="s">
        <v>103</v>
      </c>
      <c r="E43" s="295" t="s">
        <v>74</v>
      </c>
      <c r="F43" s="312" t="s">
        <v>104</v>
      </c>
    </row>
    <row r="44" spans="1:13" ht="18" customHeight="1" x14ac:dyDescent="0.2">
      <c r="A44" s="33" t="str">
        <f>OVERALL!A44</f>
        <v>EXPLAINED ACTIONS &amp; PROCESS</v>
      </c>
      <c r="B44" s="3">
        <f>IF(C44=0,"-",COUNTIF(D44:F44, "y")/C44)</f>
        <v>1</v>
      </c>
      <c r="C44" s="26">
        <f t="shared" si="9"/>
        <v>2</v>
      </c>
      <c r="D44" s="312" t="s">
        <v>104</v>
      </c>
      <c r="E44" s="295" t="s">
        <v>74</v>
      </c>
      <c r="F44" s="312" t="s">
        <v>104</v>
      </c>
    </row>
    <row r="45" spans="1:13" ht="18" customHeight="1" x14ac:dyDescent="0.2">
      <c r="A45" s="33" t="str">
        <f>OVERALL!A45</f>
        <v>WEBSITE EDUCATION</v>
      </c>
      <c r="B45" s="3">
        <f>IF(C45=0,"-",COUNTIF(D45:F45, "y")/C45)</f>
        <v>1</v>
      </c>
      <c r="C45" s="26">
        <f t="shared" si="9"/>
        <v>2</v>
      </c>
      <c r="D45" s="312" t="s">
        <v>104</v>
      </c>
      <c r="E45" s="295" t="s">
        <v>74</v>
      </c>
      <c r="F45" s="312" t="s">
        <v>104</v>
      </c>
    </row>
    <row r="46" spans="1:13" ht="18" customHeight="1" x14ac:dyDescent="0.2">
      <c r="A46" s="18"/>
      <c r="B46" s="3"/>
      <c r="C46" s="26"/>
      <c r="D46" s="263"/>
      <c r="E46" s="263"/>
      <c r="F46" s="315"/>
    </row>
    <row r="47" spans="1:13" ht="75" x14ac:dyDescent="0.2">
      <c r="A47" s="25" t="s">
        <v>1</v>
      </c>
      <c r="B47" s="377" t="s">
        <v>34</v>
      </c>
      <c r="C47" s="378"/>
      <c r="D47" s="23" t="s">
        <v>268</v>
      </c>
      <c r="E47" s="23" t="s">
        <v>269</v>
      </c>
      <c r="F47" s="23" t="s">
        <v>270</v>
      </c>
    </row>
    <row r="48" spans="1:13" ht="18" customHeight="1" x14ac:dyDescent="0.2">
      <c r="A48" s="59" t="s">
        <v>44</v>
      </c>
      <c r="D48" s="50">
        <f t="shared" ref="D48:F48" si="10">IF(D$2="","",IF(D$39="n", "", SUM(D$6,D$12,D$17,D$23,D$28,D$34)))</f>
        <v>0.60416666666666674</v>
      </c>
      <c r="E48" s="50">
        <f t="shared" si="10"/>
        <v>0.2</v>
      </c>
      <c r="F48" s="50">
        <f t="shared" si="10"/>
        <v>0.60416666666666674</v>
      </c>
    </row>
    <row r="50" spans="1:6" ht="19" x14ac:dyDescent="0.25">
      <c r="A50" s="110" t="s">
        <v>71</v>
      </c>
      <c r="B50" s="90" t="s">
        <v>72</v>
      </c>
    </row>
    <row r="51" spans="1:6" x14ac:dyDescent="0.2">
      <c r="A51" s="111" t="s">
        <v>60</v>
      </c>
      <c r="B51" s="112">
        <v>0.3</v>
      </c>
      <c r="C51" s="111"/>
      <c r="D51" s="256">
        <f>[1]LAUNCESTON!D$4</f>
        <v>0.57214285714285718</v>
      </c>
      <c r="E51" s="256">
        <f>[1]LAUNCESTON!E$4</f>
        <v>0.62124999999999997</v>
      </c>
      <c r="F51" s="256">
        <f>[1]LAUNCESTON!F$4</f>
        <v>0.5658928571428572</v>
      </c>
    </row>
    <row r="52" spans="1:6" x14ac:dyDescent="0.2">
      <c r="A52" s="111" t="s">
        <v>61</v>
      </c>
      <c r="B52" s="112">
        <v>0.7</v>
      </c>
      <c r="C52" s="111"/>
      <c r="D52" s="257">
        <f t="shared" ref="D52:F52" si="11">D4</f>
        <v>0.60416666666666674</v>
      </c>
      <c r="E52" s="257">
        <f t="shared" si="11"/>
        <v>0.2</v>
      </c>
      <c r="F52" s="257">
        <f t="shared" si="11"/>
        <v>0.60416666666666674</v>
      </c>
    </row>
    <row r="53" spans="1:6" x14ac:dyDescent="0.2">
      <c r="A53" t="s">
        <v>1</v>
      </c>
      <c r="D53" s="49"/>
      <c r="E53" s="49"/>
      <c r="F53" s="49"/>
    </row>
    <row r="54" spans="1:6" x14ac:dyDescent="0.2">
      <c r="A54" s="113" t="s">
        <v>73</v>
      </c>
      <c r="D54" s="49"/>
      <c r="E54" s="49"/>
      <c r="F54" s="49"/>
    </row>
    <row r="55" spans="1:6" x14ac:dyDescent="0.2">
      <c r="A55" s="111" t="s">
        <v>60</v>
      </c>
      <c r="B55" s="111"/>
      <c r="C55" s="111"/>
      <c r="D55" s="257">
        <f>IF(D51="-","-",D51*$B$51)</f>
        <v>0.17164285714285715</v>
      </c>
      <c r="E55" s="257">
        <f t="shared" ref="E55:F55" si="12">IF(E51="-","-",E51*$B$51)</f>
        <v>0.18637499999999999</v>
      </c>
      <c r="F55" s="257">
        <f t="shared" si="12"/>
        <v>0.16976785714285716</v>
      </c>
    </row>
    <row r="56" spans="1:6" x14ac:dyDescent="0.2">
      <c r="A56" s="111" t="s">
        <v>61</v>
      </c>
      <c r="B56" s="111"/>
      <c r="C56" s="111"/>
      <c r="D56" s="257">
        <f t="shared" ref="D56:F56" si="13">IF(D52="-","-",D52*$B$52)</f>
        <v>0.42291666666666672</v>
      </c>
      <c r="E56" s="257">
        <f t="shared" si="13"/>
        <v>0.13999999999999999</v>
      </c>
      <c r="F56" s="257">
        <f t="shared" si="13"/>
        <v>0.42291666666666672</v>
      </c>
    </row>
    <row r="57" spans="1:6" x14ac:dyDescent="0.2">
      <c r="A57" s="114" t="s">
        <v>56</v>
      </c>
      <c r="B57" s="114"/>
      <c r="C57" s="114"/>
      <c r="D57" s="115">
        <f t="shared" ref="D57:F57" si="14">IF(D51="","",IF(D52="","",SUM(D55:D56)))</f>
        <v>0.59455952380952382</v>
      </c>
      <c r="E57" s="115">
        <f t="shared" si="14"/>
        <v>0.32637499999999997</v>
      </c>
      <c r="F57" s="115">
        <f t="shared" si="14"/>
        <v>0.59268452380952386</v>
      </c>
    </row>
  </sheetData>
  <mergeCells count="2">
    <mergeCell ref="A38:B38"/>
    <mergeCell ref="B47:C47"/>
  </mergeCells>
  <conditionalFormatting sqref="B4">
    <cfRule type="cellIs" dxfId="135" priority="9" operator="between">
      <formula>0.604999</formula>
      <formula>0.754999</formula>
    </cfRule>
    <cfRule type="cellIs" dxfId="134" priority="10" operator="between">
      <formula>0.44999</formula>
      <formula>0.605</formula>
    </cfRule>
    <cfRule type="cellIs" dxfId="133" priority="11" operator="lessThan">
      <formula>0.45</formula>
    </cfRule>
    <cfRule type="cellIs" dxfId="132" priority="8" operator="between">
      <formula>0.754999</formula>
      <formula>0.905</formula>
    </cfRule>
    <cfRule type="cellIs" dxfId="131" priority="7" operator="greaterThanOrEqual">
      <formula>0.905</formula>
    </cfRule>
    <cfRule type="containsBlanks" dxfId="130" priority="6">
      <formula>LEN(TRIM(B4))=0</formula>
    </cfRule>
  </conditionalFormatting>
  <conditionalFormatting sqref="B6">
    <cfRule type="containsText" dxfId="129" priority="5" operator="containsText" text="NA">
      <formula>NOT(ISERROR(SEARCH("NA",B6)))</formula>
    </cfRule>
  </conditionalFormatting>
  <conditionalFormatting sqref="B12">
    <cfRule type="containsText" dxfId="128" priority="4" operator="containsText" text="NA">
      <formula>NOT(ISERROR(SEARCH("NA",B12)))</formula>
    </cfRule>
  </conditionalFormatting>
  <conditionalFormatting sqref="B17">
    <cfRule type="containsText" dxfId="127" priority="3" operator="containsText" text="NA">
      <formula>NOT(ISERROR(SEARCH("NA",B17)))</formula>
    </cfRule>
  </conditionalFormatting>
  <conditionalFormatting sqref="B23">
    <cfRule type="containsText" dxfId="126" priority="2" operator="containsText" text="NA">
      <formula>NOT(ISERROR(SEARCH("NA",B23)))</formula>
    </cfRule>
  </conditionalFormatting>
  <conditionalFormatting sqref="B28">
    <cfRule type="containsText" dxfId="125" priority="1" operator="containsText" text="NA">
      <formula>NOT(ISERROR(SEARCH("NA",B28)))</formula>
    </cfRule>
  </conditionalFormatting>
  <conditionalFormatting sqref="D4:F4">
    <cfRule type="containsBlanks" dxfId="124" priority="12">
      <formula>LEN(TRIM(D4))=0</formula>
    </cfRule>
    <cfRule type="cellIs" dxfId="123" priority="13" operator="greaterThanOrEqual">
      <formula>0.905</formula>
    </cfRule>
    <cfRule type="cellIs" dxfId="122" priority="14" operator="between">
      <formula>0.754999</formula>
      <formula>0.905</formula>
    </cfRule>
    <cfRule type="cellIs" dxfId="121" priority="15" operator="between">
      <formula>0.604999</formula>
      <formula>0.754999</formula>
    </cfRule>
    <cfRule type="cellIs" dxfId="120" priority="16" operator="between">
      <formula>0.44999</formula>
      <formula>0.605</formula>
    </cfRule>
    <cfRule type="cellIs" dxfId="119" priority="17" operator="lessThan">
      <formula>0.45</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FDFA-2CC5-C24C-B890-B572E009599C}">
  <dimension ref="A1:P57"/>
  <sheetViews>
    <sheetView zoomScale="80" zoomScaleNormal="80" workbookViewId="0">
      <pane xSplit="3" ySplit="6" topLeftCell="D30" activePane="bottomRight" state="frozen"/>
      <selection activeCell="D41" sqref="D41:F49"/>
      <selection pane="topRight" activeCell="D41" sqref="D41:F49"/>
      <selection pane="bottomLeft" activeCell="D41" sqref="D41:F49"/>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03" t="s">
        <v>166</v>
      </c>
      <c r="E2" s="296" t="s">
        <v>219</v>
      </c>
      <c r="F2" s="294" t="s">
        <v>220</v>
      </c>
      <c r="G2" s="325" t="s">
        <v>221</v>
      </c>
      <c r="H2" s="317" t="s">
        <v>222</v>
      </c>
      <c r="I2" s="298" t="s">
        <v>223</v>
      </c>
    </row>
    <row r="3" spans="1:11" ht="19" x14ac:dyDescent="0.2">
      <c r="A3" s="32" t="str">
        <f>OVERALL!Q1</f>
        <v>MANNINGHAM</v>
      </c>
      <c r="B3" s="248">
        <f>OVERALL!Q3</f>
        <v>0.54399603174603184</v>
      </c>
      <c r="C3" s="108" t="s">
        <v>70</v>
      </c>
      <c r="D3" s="109">
        <f>IF(D2="-","-",D57)</f>
        <v>0.56656547619047626</v>
      </c>
      <c r="E3" s="109">
        <f t="shared" ref="E3:I3" si="0">IF(E2="-","-",E57)</f>
        <v>0.44989880952380956</v>
      </c>
      <c r="F3" s="109">
        <f t="shared" si="0"/>
        <v>0.56656547619047626</v>
      </c>
      <c r="G3" s="109">
        <f t="shared" si="0"/>
        <v>0.55364880952380946</v>
      </c>
      <c r="H3" s="109">
        <f t="shared" si="0"/>
        <v>0.64239880952380957</v>
      </c>
      <c r="I3" s="109">
        <f t="shared" si="0"/>
        <v>0.48489880952380959</v>
      </c>
    </row>
    <row r="4" spans="1:11" ht="18" customHeight="1" x14ac:dyDescent="0.2">
      <c r="A4" s="17" t="str">
        <f>OVERALL!A4</f>
        <v>AGENT MASTERY SCORE</v>
      </c>
      <c r="B4" s="38">
        <f>IF(C2=0, "-", IF(COUNTIF(D39:I39, "n")=C2, "-", IF(COUNT(D4:I4)=0, "-", AVERAGE(D4:I4))))</f>
        <v>0.61805555555555569</v>
      </c>
      <c r="C4" s="58" t="s">
        <v>1</v>
      </c>
      <c r="D4" s="38">
        <f>IF(D48&lt;0%,0%,IF(D$2="-","-",IF(D$39="n", "-", SUM(D$6,D$12,D$17,D$23,D$28,D$34))))</f>
        <v>0.72083333333333344</v>
      </c>
      <c r="E4" s="38">
        <f t="shared" ref="E4:I4" si="1">IF(E48&lt;0%,0%,IF(E$2="-","-",IF(E$39="n", "-", SUM(E$6,E$12,E$17,E$23,E$28,E$34))))</f>
        <v>0.5541666666666667</v>
      </c>
      <c r="F4" s="38">
        <f t="shared" si="1"/>
        <v>0.72083333333333344</v>
      </c>
      <c r="G4" s="38">
        <f t="shared" si="1"/>
        <v>0.50416666666666665</v>
      </c>
      <c r="H4" s="38">
        <f t="shared" si="1"/>
        <v>0.60416666666666674</v>
      </c>
      <c r="I4" s="38">
        <f t="shared" si="1"/>
        <v>0.60416666666666674</v>
      </c>
      <c r="K4" s="12" t="s">
        <v>7</v>
      </c>
    </row>
    <row r="5" spans="1:11" ht="18" customHeight="1" x14ac:dyDescent="0.25">
      <c r="A5" s="57" t="s">
        <v>45</v>
      </c>
      <c r="B5" s="58">
        <f>IF(B6="-","-",AVERAGE(D5:I5))</f>
        <v>0.61805555555555569</v>
      </c>
      <c r="C5" s="58" t="s">
        <v>1</v>
      </c>
      <c r="D5" s="60">
        <f t="shared" ref="D5:I5" si="2">IF(D$2="","",IF(D$39="n", "", SUM(D$6,D$12,D$17,D$23,D$28)))</f>
        <v>0.72083333333333344</v>
      </c>
      <c r="E5" s="60">
        <f t="shared" si="2"/>
        <v>0.5541666666666667</v>
      </c>
      <c r="F5" s="60">
        <f t="shared" si="2"/>
        <v>0.72083333333333344</v>
      </c>
      <c r="G5" s="60">
        <f t="shared" si="2"/>
        <v>0.50416666666666665</v>
      </c>
      <c r="H5" s="60">
        <f t="shared" si="2"/>
        <v>0.60416666666666674</v>
      </c>
      <c r="I5" s="60">
        <f t="shared" si="2"/>
        <v>0.60416666666666674</v>
      </c>
      <c r="K5" s="7" t="s">
        <v>15</v>
      </c>
    </row>
    <row r="6" spans="1:11" ht="18" customHeight="1" x14ac:dyDescent="0.2">
      <c r="A6" s="20" t="str">
        <f>OVERALL!A6</f>
        <v>ENGAGE</v>
      </c>
      <c r="B6" s="21">
        <f>IF(C11=0,"-",AVERAGE(B7:B10))</f>
        <v>0.45833333333333331</v>
      </c>
      <c r="C6" s="61" t="s">
        <v>0</v>
      </c>
      <c r="D6" s="28">
        <f>IF(D11=0,"-",(COUNTIF(D7:D10, "y")/D11)*OVERALL!$C$6)</f>
        <v>0.15000000000000002</v>
      </c>
      <c r="E6" s="28">
        <f>IF(E11=0,"-",(COUNTIF(E7:E10, "y")/E11)*OVERALL!$C$6)</f>
        <v>0.1</v>
      </c>
      <c r="F6" s="28">
        <f>IF(F11=0,"-",(COUNTIF(F7:F10, "y")/F11)*OVERALL!$C$6)</f>
        <v>0.1</v>
      </c>
      <c r="G6" s="28">
        <f>IF(G11=0,"-",(COUNTIF(G7:G10, "y")/G11)*OVERALL!$C$6)</f>
        <v>0</v>
      </c>
      <c r="H6" s="28">
        <f>IF(H11=0,"-",(COUNTIF(H7:H10, "y")/H11)*OVERALL!$C$6)</f>
        <v>0.1</v>
      </c>
      <c r="I6" s="28">
        <f>IF(I11=0,"-",(COUNTIF(I7:I10, "y")/I11)*OVERALL!$C$6)</f>
        <v>0.1</v>
      </c>
    </row>
    <row r="7" spans="1:11" ht="18" customHeight="1" x14ac:dyDescent="0.2">
      <c r="A7" s="33" t="str">
        <f>OVERALL!A7</f>
        <v>WELCOME</v>
      </c>
      <c r="B7" s="3">
        <f>IF(C7=0,"-",COUNTIF(D7:I7,"y")/C7)</f>
        <v>0.66666666666666663</v>
      </c>
      <c r="C7" s="26">
        <f>$C$2-COUNTIF(D7:I7, "-")</f>
        <v>6</v>
      </c>
      <c r="D7" s="302" t="s">
        <v>104</v>
      </c>
      <c r="E7" s="295" t="s">
        <v>104</v>
      </c>
      <c r="F7" s="293" t="s">
        <v>104</v>
      </c>
      <c r="G7" s="324" t="s">
        <v>103</v>
      </c>
      <c r="H7" s="316" t="s">
        <v>104</v>
      </c>
      <c r="I7" s="297" t="s">
        <v>103</v>
      </c>
      <c r="K7" s="11" t="s">
        <v>2</v>
      </c>
    </row>
    <row r="8" spans="1:11" ht="18" customHeight="1" x14ac:dyDescent="0.25">
      <c r="A8" s="33" t="str">
        <f>OVERALL!A8</f>
        <v>INTENT</v>
      </c>
      <c r="B8" s="3">
        <f>IF(C8=0,"-",COUNTIF(D8:I8,"y")/C8)</f>
        <v>0.66666666666666663</v>
      </c>
      <c r="C8" s="26">
        <f>$C$2-COUNTIF(D8:I8, "-")</f>
        <v>6</v>
      </c>
      <c r="D8" s="302" t="s">
        <v>104</v>
      </c>
      <c r="E8" s="295" t="s">
        <v>104</v>
      </c>
      <c r="F8" s="293" t="s">
        <v>103</v>
      </c>
      <c r="G8" s="324" t="s">
        <v>103</v>
      </c>
      <c r="H8" s="316" t="s">
        <v>104</v>
      </c>
      <c r="I8" s="297" t="s">
        <v>104</v>
      </c>
      <c r="K8" s="7" t="s">
        <v>14</v>
      </c>
    </row>
    <row r="9" spans="1:11" ht="18" customHeight="1" x14ac:dyDescent="0.2">
      <c r="A9" s="33" t="str">
        <f>OVERALL!A9</f>
        <v>NAME</v>
      </c>
      <c r="B9" s="3">
        <f>IF(C9=0,"-",COUNTIF(D9:I9,"y")/C9)</f>
        <v>0.5</v>
      </c>
      <c r="C9" s="26">
        <f>$C$2-COUNTIF(D9:I9, "-")</f>
        <v>6</v>
      </c>
      <c r="D9" s="302" t="s">
        <v>104</v>
      </c>
      <c r="E9" s="295" t="s">
        <v>103</v>
      </c>
      <c r="F9" s="293" t="s">
        <v>104</v>
      </c>
      <c r="G9" s="324" t="s">
        <v>103</v>
      </c>
      <c r="H9" s="316" t="s">
        <v>103</v>
      </c>
      <c r="I9" s="297" t="s">
        <v>104</v>
      </c>
      <c r="K9" t="s">
        <v>1</v>
      </c>
    </row>
    <row r="10" spans="1:11" ht="18" customHeight="1" x14ac:dyDescent="0.2">
      <c r="A10" s="33" t="str">
        <f>OVERALL!A10</f>
        <v>BRIDGE</v>
      </c>
      <c r="B10" s="3">
        <f>IF(C10=0,"-",COUNTIF(D10:I10,"y")/C10)</f>
        <v>0</v>
      </c>
      <c r="C10" s="26">
        <f>$C$2-COUNTIF(D10:I10, "-")</f>
        <v>6</v>
      </c>
      <c r="D10" s="302" t="s">
        <v>103</v>
      </c>
      <c r="E10" s="295" t="s">
        <v>103</v>
      </c>
      <c r="F10" s="293" t="s">
        <v>103</v>
      </c>
      <c r="G10" s="324" t="s">
        <v>103</v>
      </c>
      <c r="H10" s="316" t="s">
        <v>103</v>
      </c>
      <c r="I10" s="297" t="s">
        <v>103</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13</v>
      </c>
    </row>
    <row r="12" spans="1:11" ht="18" customHeight="1" x14ac:dyDescent="0.2">
      <c r="A12" s="20" t="str">
        <f>OVERALL!A12</f>
        <v>DISCOVER</v>
      </c>
      <c r="B12" s="21">
        <f>IF(C16=0,"-",AVERAGE(B13:B15))</f>
        <v>0.44444444444444442</v>
      </c>
      <c r="C12" s="1" t="s">
        <v>1</v>
      </c>
      <c r="D12" s="28">
        <f>IF(D16=0,"-",(COUNTIF(D13:D15, "y")/D16)*OVERALL!$C$12)</f>
        <v>0.13333333333333333</v>
      </c>
      <c r="E12" s="28">
        <f>IF(E16=0,"-",(COUNTIF(E13:E15, "y")/E16)*OVERALL!$C$12)</f>
        <v>6.6666666666666666E-2</v>
      </c>
      <c r="F12" s="28">
        <f>IF(F16=0,"-",(COUNTIF(F13:F15, "y")/F16)*OVERALL!$C$12)</f>
        <v>0.13333333333333333</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2" t="s">
        <v>103</v>
      </c>
      <c r="E13" s="295" t="s">
        <v>103</v>
      </c>
      <c r="F13" s="293" t="s">
        <v>103</v>
      </c>
      <c r="G13" s="324" t="s">
        <v>103</v>
      </c>
      <c r="H13" s="316" t="s">
        <v>103</v>
      </c>
      <c r="I13" s="297" t="s">
        <v>103</v>
      </c>
      <c r="K13" s="14" t="s">
        <v>4</v>
      </c>
    </row>
    <row r="14" spans="1:11" ht="18" customHeight="1" x14ac:dyDescent="0.25">
      <c r="A14" s="33" t="str">
        <f>OVERALL!A14</f>
        <v>LISTEN</v>
      </c>
      <c r="B14" s="3">
        <f>IF(C14=0,"-",COUNTIF(D14:I14,"y")/C14)</f>
        <v>1</v>
      </c>
      <c r="C14" s="26">
        <f>$C$2-COUNTIF(D14:I14, "-")</f>
        <v>6</v>
      </c>
      <c r="D14" s="302" t="s">
        <v>104</v>
      </c>
      <c r="E14" s="295" t="s">
        <v>104</v>
      </c>
      <c r="F14" s="293" t="s">
        <v>104</v>
      </c>
      <c r="G14" s="324" t="s">
        <v>104</v>
      </c>
      <c r="H14" s="316" t="s">
        <v>104</v>
      </c>
      <c r="I14" s="297" t="s">
        <v>104</v>
      </c>
      <c r="K14" s="9" t="s">
        <v>12</v>
      </c>
    </row>
    <row r="15" spans="1:11" ht="18" customHeight="1" x14ac:dyDescent="0.2">
      <c r="A15" s="33" t="str">
        <f>OVERALL!A15</f>
        <v>CONFIRM</v>
      </c>
      <c r="B15" s="3">
        <f>IF(C15=0,"-",COUNTIF(D15:I15,"y")/C15)</f>
        <v>0.33333333333333331</v>
      </c>
      <c r="C15" s="26">
        <f>$C$2-COUNTIF(D15:I15, "-")</f>
        <v>6</v>
      </c>
      <c r="D15" s="302" t="s">
        <v>104</v>
      </c>
      <c r="E15" s="295" t="s">
        <v>103</v>
      </c>
      <c r="F15" s="293" t="s">
        <v>104</v>
      </c>
      <c r="G15" s="324" t="s">
        <v>103</v>
      </c>
      <c r="H15" s="316" t="s">
        <v>103</v>
      </c>
      <c r="I15" s="297" t="s">
        <v>103</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6</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0.1875</v>
      </c>
      <c r="K17" s="9" t="s">
        <v>5</v>
      </c>
    </row>
    <row r="18" spans="1:14" ht="18" customHeight="1" x14ac:dyDescent="0.2">
      <c r="A18" s="33" t="str">
        <f>OVERALL!A18</f>
        <v>INFORM</v>
      </c>
      <c r="B18" s="3">
        <f>IF(C18=0,"-",COUNTIF(D18:I18,"y")/C18)</f>
        <v>1</v>
      </c>
      <c r="C18" s="26">
        <f>$C$2-COUNTIF(D18:I18, "-")</f>
        <v>6</v>
      </c>
      <c r="D18" s="302" t="s">
        <v>104</v>
      </c>
      <c r="E18" s="295" t="s">
        <v>104</v>
      </c>
      <c r="F18" s="293" t="s">
        <v>104</v>
      </c>
      <c r="G18" s="324" t="s">
        <v>104</v>
      </c>
      <c r="H18" s="316" t="s">
        <v>104</v>
      </c>
      <c r="I18" s="297" t="s">
        <v>104</v>
      </c>
    </row>
    <row r="19" spans="1:14" ht="18" customHeight="1" x14ac:dyDescent="0.2">
      <c r="A19" s="33" t="str">
        <f>OVERALL!A19</f>
        <v>CHECK</v>
      </c>
      <c r="B19" s="3">
        <f>IF(C19=0,"-",COUNTIF(D19:I19,"y")/C19)</f>
        <v>0</v>
      </c>
      <c r="C19" s="26">
        <f>$C$2-COUNTIF(D19:I19, "-")</f>
        <v>6</v>
      </c>
      <c r="D19" s="302" t="s">
        <v>103</v>
      </c>
      <c r="E19" s="295" t="s">
        <v>103</v>
      </c>
      <c r="F19" s="293" t="s">
        <v>103</v>
      </c>
      <c r="G19" s="324" t="s">
        <v>103</v>
      </c>
      <c r="H19" s="316" t="s">
        <v>103</v>
      </c>
      <c r="I19" s="297" t="s">
        <v>103</v>
      </c>
    </row>
    <row r="20" spans="1:14" ht="18" customHeight="1" x14ac:dyDescent="0.2">
      <c r="A20" s="33" t="str">
        <f>OVERALL!A20</f>
        <v>SEEK</v>
      </c>
      <c r="B20" s="3">
        <f>IF(C20=0,"-",COUNTIF(D20:I20,"y")/C20)</f>
        <v>1</v>
      </c>
      <c r="C20" s="26">
        <f>$C$2-COUNTIF(D20:I20, "-")</f>
        <v>6</v>
      </c>
      <c r="D20" s="302" t="s">
        <v>104</v>
      </c>
      <c r="E20" s="295" t="s">
        <v>104</v>
      </c>
      <c r="F20" s="293" t="s">
        <v>104</v>
      </c>
      <c r="G20" s="324" t="s">
        <v>104</v>
      </c>
      <c r="H20" s="316" t="s">
        <v>104</v>
      </c>
      <c r="I20" s="297" t="s">
        <v>104</v>
      </c>
      <c r="K20" t="s">
        <v>1</v>
      </c>
    </row>
    <row r="21" spans="1:14" ht="18" customHeight="1" x14ac:dyDescent="0.2">
      <c r="A21" s="33" t="str">
        <f>OVERALL!A21</f>
        <v>CONFIDENCE</v>
      </c>
      <c r="B21" s="3">
        <f>IF(C21=0,"-",COUNTIF(D21:I21,"y")/C21)</f>
        <v>1</v>
      </c>
      <c r="C21" s="26">
        <f>$C$2-COUNTIF(D21:I21, "-")</f>
        <v>6</v>
      </c>
      <c r="D21" s="302" t="s">
        <v>104</v>
      </c>
      <c r="E21" s="295" t="s">
        <v>104</v>
      </c>
      <c r="F21" s="293" t="s">
        <v>104</v>
      </c>
      <c r="G21" s="324" t="s">
        <v>104</v>
      </c>
      <c r="H21" s="316" t="s">
        <v>104</v>
      </c>
      <c r="I21" s="297" t="s">
        <v>104</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0.3888888888888889</v>
      </c>
      <c r="C23" s="1" t="s">
        <v>1</v>
      </c>
      <c r="D23" s="29">
        <f>IF(D27=0,"-",(COUNTIF(D24:D26, "y")/D27)*OVERALL!$C$23)</f>
        <v>4.9999999999999996E-2</v>
      </c>
      <c r="E23" s="29">
        <f>IF(E27=0,"-",(COUNTIF(E24:E26, "y")/E27)*OVERALL!$C$23)</f>
        <v>4.9999999999999996E-2</v>
      </c>
      <c r="F23" s="29">
        <f>IF(F27=0,"-",(COUNTIF(F24:F26, "y")/F27)*OVERALL!$C$23)</f>
        <v>9.9999999999999992E-2</v>
      </c>
      <c r="G23" s="29">
        <f>IF(G27=0,"-",(COUNTIF(G24:G26, "y")/G27)*OVERALL!$C$23)</f>
        <v>4.9999999999999996E-2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0.16666666666666666</v>
      </c>
      <c r="C24" s="26">
        <f>$C$2-COUNTIF(D24:I24, "-")</f>
        <v>6</v>
      </c>
      <c r="D24" s="302" t="s">
        <v>103</v>
      </c>
      <c r="E24" s="295" t="s">
        <v>103</v>
      </c>
      <c r="F24" s="293" t="s">
        <v>104</v>
      </c>
      <c r="G24" s="324" t="s">
        <v>103</v>
      </c>
      <c r="H24" s="316" t="s">
        <v>103</v>
      </c>
      <c r="I24" s="297" t="s">
        <v>103</v>
      </c>
    </row>
    <row r="25" spans="1:14" ht="18" customHeight="1" x14ac:dyDescent="0.2">
      <c r="A25" s="33" t="str">
        <f>OVERALL!A25</f>
        <v>GRATITUDE</v>
      </c>
      <c r="B25" s="3">
        <f>IF(C25=0,"-",COUNTIF(D25:I25,"y")/C25)</f>
        <v>0</v>
      </c>
      <c r="C25" s="26">
        <f>$C$2-COUNTIF(D25:I25, "-")</f>
        <v>6</v>
      </c>
      <c r="D25" s="302" t="s">
        <v>103</v>
      </c>
      <c r="E25" s="295" t="s">
        <v>103</v>
      </c>
      <c r="F25" s="293" t="s">
        <v>103</v>
      </c>
      <c r="G25" s="324" t="s">
        <v>103</v>
      </c>
      <c r="H25" s="316" t="s">
        <v>103</v>
      </c>
      <c r="I25" s="297" t="s">
        <v>103</v>
      </c>
    </row>
    <row r="26" spans="1:14" ht="18" customHeight="1" x14ac:dyDescent="0.2">
      <c r="A26" s="33" t="str">
        <f>OVERALL!A26</f>
        <v>THANKS</v>
      </c>
      <c r="B26" s="3">
        <f>IF(C26=0,"-",COUNTIF(D26:I26,"y")/C26)</f>
        <v>1</v>
      </c>
      <c r="C26" s="26">
        <f>$C$2-COUNTIF(D26:I26, "-")</f>
        <v>6</v>
      </c>
      <c r="D26" s="302" t="s">
        <v>104</v>
      </c>
      <c r="E26" s="295" t="s">
        <v>104</v>
      </c>
      <c r="F26" s="293" t="s">
        <v>104</v>
      </c>
      <c r="G26" s="324" t="s">
        <v>104</v>
      </c>
      <c r="H26" s="316" t="s">
        <v>104</v>
      </c>
      <c r="I26" s="297" t="s">
        <v>104</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IMPACT</v>
      </c>
      <c r="B28" s="21">
        <f>IF(C33=0,"-",AVERAGE(B29:B32))</f>
        <v>0.95833333333333337</v>
      </c>
      <c r="C28" s="1" t="s">
        <v>1</v>
      </c>
      <c r="D28" s="29">
        <f>IF(D33=0,"-",(COUNTIF(D29:D32, "y")/D33)*OVERALL!$C$28)</f>
        <v>0.2</v>
      </c>
      <c r="E28" s="29">
        <f>IF(E33=0,"-",(COUNTIF(E29:E32, "y")/E33)*OVERALL!$C$28)</f>
        <v>0.15000000000000002</v>
      </c>
      <c r="F28" s="29">
        <f>IF(F33=0,"-",(COUNTIF(F29:F32, "y")/F33)*OVERALL!$C$28)</f>
        <v>0.2</v>
      </c>
      <c r="G28" s="29">
        <f>IF(G33=0,"-",(COUNTIF(G29:G32, "y")/G33)*OVERALL!$C$28)</f>
        <v>0.2</v>
      </c>
      <c r="H28" s="29">
        <f>IF(H33=0,"-",(COUNTIF(H29:H32, "y")/H33)*OVERALL!$C$28)</f>
        <v>0.2</v>
      </c>
      <c r="I28" s="29">
        <f>IF(I33=0,"-",(COUNTIF(I29:I32, "y")/I33)*OVERALL!$C$28)</f>
        <v>0.2</v>
      </c>
    </row>
    <row r="29" spans="1:14" ht="18" customHeight="1" x14ac:dyDescent="0.2">
      <c r="A29" s="33" t="str">
        <f>OVERALL!A29</f>
        <v>VIBRANCY</v>
      </c>
      <c r="B29" s="3">
        <f>IF(C29=0,"-",COUNTIF(D29:I29,"y")/C29)</f>
        <v>1</v>
      </c>
      <c r="C29" s="26">
        <f>$C$2-COUNTIF(D29:I29, "-")</f>
        <v>6</v>
      </c>
      <c r="D29" s="302" t="s">
        <v>104</v>
      </c>
      <c r="E29" s="295" t="s">
        <v>104</v>
      </c>
      <c r="F29" s="293" t="s">
        <v>104</v>
      </c>
      <c r="G29" s="324" t="s">
        <v>104</v>
      </c>
      <c r="H29" s="316" t="s">
        <v>104</v>
      </c>
      <c r="I29" s="297" t="s">
        <v>104</v>
      </c>
    </row>
    <row r="30" spans="1:14" ht="18" customHeight="1" x14ac:dyDescent="0.2">
      <c r="A30" s="33" t="str">
        <f>OVERALL!A30</f>
        <v>EMPATHY</v>
      </c>
      <c r="B30" s="3">
        <f>IF(C30=0,"-",COUNTIF(D30:I30,"y")/C30)</f>
        <v>1</v>
      </c>
      <c r="C30" s="26">
        <f>$C$2-COUNTIF(D30:I30, "-")</f>
        <v>6</v>
      </c>
      <c r="D30" s="302" t="s">
        <v>104</v>
      </c>
      <c r="E30" s="295" t="s">
        <v>104</v>
      </c>
      <c r="F30" s="293" t="s">
        <v>104</v>
      </c>
      <c r="G30" s="324" t="s">
        <v>104</v>
      </c>
      <c r="H30" s="316" t="s">
        <v>104</v>
      </c>
      <c r="I30" s="297" t="s">
        <v>104</v>
      </c>
    </row>
    <row r="31" spans="1:14" ht="18" customHeight="1" x14ac:dyDescent="0.2">
      <c r="A31" s="33" t="str">
        <f>OVERALL!A31</f>
        <v>CONTROL</v>
      </c>
      <c r="B31" s="3">
        <f>IF(C31=0,"-",COUNTIF(D31:I31,"y")/C31)</f>
        <v>0.83333333333333337</v>
      </c>
      <c r="C31" s="26">
        <f>$C$2-COUNTIF(D31:I31, "-")</f>
        <v>6</v>
      </c>
      <c r="D31" s="302" t="s">
        <v>104</v>
      </c>
      <c r="E31" s="295" t="s">
        <v>103</v>
      </c>
      <c r="F31" s="293" t="s">
        <v>104</v>
      </c>
      <c r="G31" s="324" t="s">
        <v>104</v>
      </c>
      <c r="H31" s="316" t="s">
        <v>104</v>
      </c>
      <c r="I31" s="297" t="s">
        <v>104</v>
      </c>
    </row>
    <row r="32" spans="1:14" ht="18" customHeight="1" x14ac:dyDescent="0.2">
      <c r="A32" s="33" t="str">
        <f>OVERALL!A32</f>
        <v>CLARITY</v>
      </c>
      <c r="B32" s="3">
        <f>IF(C32=0,"-",COUNTIF(D32:I32,"y")/C32)</f>
        <v>1</v>
      </c>
      <c r="C32" s="26">
        <f>$C$2-COUNTIF(D32:I32, "-")</f>
        <v>6</v>
      </c>
      <c r="D32" s="302" t="s">
        <v>104</v>
      </c>
      <c r="E32" s="295" t="s">
        <v>104</v>
      </c>
      <c r="F32" s="293" t="s">
        <v>104</v>
      </c>
      <c r="G32" s="324" t="s">
        <v>104</v>
      </c>
      <c r="H32" s="316" t="s">
        <v>104</v>
      </c>
      <c r="I32" s="297" t="s">
        <v>104</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47</v>
      </c>
    </row>
    <row r="35" spans="1:16" ht="18" customHeight="1" x14ac:dyDescent="0.2">
      <c r="A35" s="45" t="str">
        <f>OVERALL!A35</f>
        <v>AUDIO ISSUE (MAJOR IMPACT)</v>
      </c>
      <c r="B35" s="3">
        <f>IF(C35=0,"-",COUNTIF(D35:I35,"y")/C35)</f>
        <v>0</v>
      </c>
      <c r="C35" s="26">
        <f>$C$2-COUNTIF(D35:I35, "-")</f>
        <v>6</v>
      </c>
      <c r="D35" s="302" t="s">
        <v>103</v>
      </c>
      <c r="E35" s="295" t="s">
        <v>103</v>
      </c>
      <c r="F35" s="293" t="s">
        <v>103</v>
      </c>
      <c r="G35" s="324" t="s">
        <v>103</v>
      </c>
      <c r="H35" s="316" t="s">
        <v>103</v>
      </c>
      <c r="I35" s="297" t="s">
        <v>103</v>
      </c>
      <c r="K35" s="48">
        <v>-0.3</v>
      </c>
      <c r="M35" s="48"/>
      <c r="N35" s="48"/>
      <c r="O35" s="48"/>
    </row>
    <row r="36" spans="1:16" ht="18" customHeight="1" x14ac:dyDescent="0.2">
      <c r="A36" s="45" t="str">
        <f>OVERALL!A36</f>
        <v>AUDIO ISSUE (DISTRACTION)</v>
      </c>
      <c r="B36" s="3">
        <f>IF(C36=0,"-",COUNTIF(D36:I36,"y")/C36)</f>
        <v>0</v>
      </c>
      <c r="C36" s="26">
        <f>$C$2-COUNTIF(D36:I36, "-")</f>
        <v>6</v>
      </c>
      <c r="D36" s="302" t="s">
        <v>103</v>
      </c>
      <c r="E36" s="295" t="s">
        <v>103</v>
      </c>
      <c r="F36" s="293" t="s">
        <v>103</v>
      </c>
      <c r="G36" s="324" t="s">
        <v>103</v>
      </c>
      <c r="H36" s="316" t="s">
        <v>103</v>
      </c>
      <c r="I36" s="297" t="s">
        <v>103</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26" t="s">
        <v>104</v>
      </c>
      <c r="E39" s="326" t="s">
        <v>104</v>
      </c>
      <c r="F39" s="326" t="s">
        <v>104</v>
      </c>
      <c r="G39" s="326" t="s">
        <v>104</v>
      </c>
      <c r="H39" s="326" t="s">
        <v>104</v>
      </c>
      <c r="I39" s="326" t="s">
        <v>104</v>
      </c>
    </row>
    <row r="40" spans="1:16" ht="18" customHeight="1" x14ac:dyDescent="0.2">
      <c r="A40" s="33" t="str">
        <f>OVERALL!A40</f>
        <v>TALK TIME</v>
      </c>
      <c r="B40" s="290">
        <f>IF(C40=0,"-",AVERAGE(D40:I40))</f>
        <v>1.9251543209876543E-3</v>
      </c>
      <c r="C40" s="26">
        <f t="shared" si="10"/>
        <v>6</v>
      </c>
      <c r="D40" s="328">
        <v>2.7314814814814814E-3</v>
      </c>
      <c r="E40" s="328">
        <v>2.9745370370370373E-3</v>
      </c>
      <c r="F40" s="329">
        <v>2.0023148148148148E-3</v>
      </c>
      <c r="G40" s="329">
        <v>7.9861111111111116E-4</v>
      </c>
      <c r="H40" s="329">
        <v>1.5393518518518519E-3</v>
      </c>
      <c r="I40" s="329">
        <v>1.5046296296296296E-3</v>
      </c>
      <c r="J40" s="46"/>
      <c r="K40" s="265"/>
      <c r="L40" s="265"/>
      <c r="M40" s="265"/>
      <c r="N40" s="265"/>
      <c r="O40" s="265"/>
      <c r="P40" s="265"/>
    </row>
    <row r="41" spans="1:16" ht="18" customHeight="1" x14ac:dyDescent="0.2">
      <c r="A41" s="33" t="str">
        <f>OVERALL!A41</f>
        <v>ASSESSOR RATING (0-10)</v>
      </c>
      <c r="B41" s="287">
        <f>IF(C41=0,"-",SUM(D41:I41)/C41)</f>
        <v>6</v>
      </c>
      <c r="C41" s="26">
        <f t="shared" si="10"/>
        <v>6</v>
      </c>
      <c r="D41" s="330">
        <v>7</v>
      </c>
      <c r="E41" s="330">
        <v>5</v>
      </c>
      <c r="F41" s="330">
        <v>7</v>
      </c>
      <c r="G41" s="330">
        <v>5</v>
      </c>
      <c r="H41" s="330">
        <v>6</v>
      </c>
      <c r="I41" s="330">
        <v>6</v>
      </c>
      <c r="J41" s="284"/>
      <c r="K41" s="285"/>
      <c r="L41" s="285"/>
      <c r="M41" s="285"/>
      <c r="N41" s="285"/>
      <c r="O41" s="285"/>
      <c r="P41" s="285"/>
    </row>
    <row r="42" spans="1:16" ht="18" customHeight="1" x14ac:dyDescent="0.2">
      <c r="A42" s="33" t="str">
        <f>OVERALL!A42</f>
        <v>EXPLAINED KEY FEATURES</v>
      </c>
      <c r="B42" s="3">
        <f>IF(C42=0,"-",COUNTIF(D42:I42, "y")/C42)</f>
        <v>1</v>
      </c>
      <c r="C42" s="26">
        <f t="shared" si="10"/>
        <v>6</v>
      </c>
      <c r="D42" s="326" t="s">
        <v>104</v>
      </c>
      <c r="E42" s="326" t="s">
        <v>104</v>
      </c>
      <c r="F42" s="326" t="s">
        <v>104</v>
      </c>
      <c r="G42" s="326" t="s">
        <v>104</v>
      </c>
      <c r="H42" s="326" t="s">
        <v>104</v>
      </c>
      <c r="I42" s="326" t="s">
        <v>104</v>
      </c>
      <c r="J42" s="47"/>
      <c r="K42" t="s">
        <v>1</v>
      </c>
    </row>
    <row r="43" spans="1:16" ht="18" customHeight="1" x14ac:dyDescent="0.2">
      <c r="A43" s="33" t="str">
        <f>OVERALL!A43</f>
        <v>REVEALED PRICING</v>
      </c>
      <c r="B43" s="3">
        <f>IF(C43=0,"-",COUNTIF(D43:I43, "y")/C43)</f>
        <v>0.5</v>
      </c>
      <c r="C43" s="26">
        <f t="shared" si="10"/>
        <v>6</v>
      </c>
      <c r="D43" s="326" t="s">
        <v>104</v>
      </c>
      <c r="E43" s="326" t="s">
        <v>103</v>
      </c>
      <c r="F43" s="326" t="s">
        <v>104</v>
      </c>
      <c r="G43" s="326" t="s">
        <v>103</v>
      </c>
      <c r="H43" s="326" t="s">
        <v>104</v>
      </c>
      <c r="I43" s="326" t="s">
        <v>103</v>
      </c>
    </row>
    <row r="44" spans="1:16" ht="18" customHeight="1" x14ac:dyDescent="0.2">
      <c r="A44" s="33" t="str">
        <f>OVERALL!A44</f>
        <v>EXPLAINED ACTIONS &amp; PROCESS</v>
      </c>
      <c r="B44" s="3">
        <f>IF(C44=0,"-",COUNTIF(D44:I44, "y")/C44)</f>
        <v>0.83333333333333337</v>
      </c>
      <c r="C44" s="26">
        <f t="shared" si="10"/>
        <v>6</v>
      </c>
      <c r="D44" s="326" t="s">
        <v>104</v>
      </c>
      <c r="E44" s="326" t="s">
        <v>103</v>
      </c>
      <c r="F44" s="326" t="s">
        <v>104</v>
      </c>
      <c r="G44" s="326" t="s">
        <v>104</v>
      </c>
      <c r="H44" s="326" t="s">
        <v>104</v>
      </c>
      <c r="I44" s="326" t="s">
        <v>104</v>
      </c>
    </row>
    <row r="45" spans="1:16" ht="18" customHeight="1" x14ac:dyDescent="0.2">
      <c r="A45" s="33" t="str">
        <f>OVERALL!A45</f>
        <v>WEBSITE EDUCATION</v>
      </c>
      <c r="B45" s="3">
        <f>IF(C45=0,"-",COUNTIF(D45:I45, "y")/C45)</f>
        <v>0.83333333333333337</v>
      </c>
      <c r="C45" s="26">
        <f t="shared" si="10"/>
        <v>6</v>
      </c>
      <c r="D45" s="326" t="s">
        <v>104</v>
      </c>
      <c r="E45" s="326" t="s">
        <v>104</v>
      </c>
      <c r="F45" s="326" t="s">
        <v>104</v>
      </c>
      <c r="G45" s="326" t="s">
        <v>103</v>
      </c>
      <c r="H45" s="326" t="s">
        <v>104</v>
      </c>
      <c r="I45" s="326" t="s">
        <v>104</v>
      </c>
    </row>
    <row r="46" spans="1:16" ht="18" customHeight="1" x14ac:dyDescent="0.2">
      <c r="A46" s="18"/>
      <c r="B46" s="3"/>
      <c r="C46" s="26"/>
      <c r="D46" s="263"/>
      <c r="E46" s="263"/>
      <c r="F46" s="263"/>
      <c r="G46" s="263"/>
      <c r="H46" s="263"/>
      <c r="I46" s="263"/>
    </row>
    <row r="47" spans="1:16" ht="120" x14ac:dyDescent="0.2">
      <c r="A47" s="25" t="s">
        <v>1</v>
      </c>
      <c r="B47" s="377" t="s">
        <v>34</v>
      </c>
      <c r="C47" s="378"/>
      <c r="D47" s="23" t="s">
        <v>224</v>
      </c>
      <c r="E47" s="23" t="s">
        <v>225</v>
      </c>
      <c r="F47" s="23" t="s">
        <v>226</v>
      </c>
      <c r="G47" s="23" t="s">
        <v>227</v>
      </c>
      <c r="H47" s="23" t="s">
        <v>228</v>
      </c>
      <c r="I47" s="23" t="s">
        <v>229</v>
      </c>
    </row>
    <row r="48" spans="1:16" ht="18" customHeight="1" x14ac:dyDescent="0.2">
      <c r="A48" s="59" t="s">
        <v>44</v>
      </c>
      <c r="D48" s="50">
        <f t="shared" ref="D48:I48" si="11">IF(D$2="","",IF(D$39="n", "", SUM(D$6,D$12,D$17,D$23,D$28,D$34)))</f>
        <v>0.72083333333333344</v>
      </c>
      <c r="E48" s="50">
        <f t="shared" si="11"/>
        <v>0.5541666666666667</v>
      </c>
      <c r="F48" s="50">
        <f t="shared" si="11"/>
        <v>0.72083333333333344</v>
      </c>
      <c r="G48" s="50">
        <f t="shared" si="11"/>
        <v>0.50416666666666665</v>
      </c>
      <c r="H48" s="50">
        <f t="shared" si="11"/>
        <v>0.60416666666666674</v>
      </c>
      <c r="I48" s="50">
        <f t="shared" si="11"/>
        <v>0.60416666666666674</v>
      </c>
    </row>
    <row r="50" spans="1:9" ht="19" x14ac:dyDescent="0.25">
      <c r="A50" s="110" t="s">
        <v>71</v>
      </c>
      <c r="B50" s="90" t="s">
        <v>72</v>
      </c>
    </row>
    <row r="51" spans="1:9" x14ac:dyDescent="0.2">
      <c r="A51" s="111" t="s">
        <v>60</v>
      </c>
      <c r="B51" s="112">
        <v>0.3</v>
      </c>
      <c r="C51" s="111"/>
      <c r="D51" s="256">
        <f>[1]MANNINGHAM!D$4</f>
        <v>0.20660714285714288</v>
      </c>
      <c r="E51" s="256">
        <f>[1]MANNINGHAM!E$4</f>
        <v>0.20660714285714288</v>
      </c>
      <c r="F51" s="256">
        <f>[1]MANNINGHAM!F$4</f>
        <v>0.20660714285714288</v>
      </c>
      <c r="G51" s="256">
        <f>[1]MANNINGHAM!G$4</f>
        <v>0.6691071428571429</v>
      </c>
      <c r="H51" s="256">
        <f>[1]MANNINGHAM!H$4</f>
        <v>0.7316071428571429</v>
      </c>
      <c r="I51" s="256">
        <f>[1]MANNINGHAM!I$4</f>
        <v>0.20660714285714288</v>
      </c>
    </row>
    <row r="52" spans="1:9" x14ac:dyDescent="0.2">
      <c r="A52" s="111" t="s">
        <v>61</v>
      </c>
      <c r="B52" s="112">
        <v>0.7</v>
      </c>
      <c r="C52" s="111"/>
      <c r="D52" s="257">
        <f t="shared" ref="D52:I52" si="12">D4</f>
        <v>0.72083333333333344</v>
      </c>
      <c r="E52" s="257">
        <f t="shared" si="12"/>
        <v>0.5541666666666667</v>
      </c>
      <c r="F52" s="257">
        <f t="shared" si="12"/>
        <v>0.72083333333333344</v>
      </c>
      <c r="G52" s="257">
        <f t="shared" si="12"/>
        <v>0.50416666666666665</v>
      </c>
      <c r="H52" s="257">
        <f t="shared" si="12"/>
        <v>0.60416666666666674</v>
      </c>
      <c r="I52" s="257">
        <f t="shared" si="12"/>
        <v>0.60416666666666674</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6.1982142857142861E-2</v>
      </c>
      <c r="E55" s="257">
        <f t="shared" ref="E55:I55" si="13">IF(E51="-","-",E51*$B$51)</f>
        <v>6.1982142857142861E-2</v>
      </c>
      <c r="F55" s="257">
        <f t="shared" si="13"/>
        <v>6.1982142857142861E-2</v>
      </c>
      <c r="G55" s="257">
        <f t="shared" si="13"/>
        <v>0.20073214285714286</v>
      </c>
      <c r="H55" s="257">
        <f t="shared" si="13"/>
        <v>0.21948214285714288</v>
      </c>
      <c r="I55" s="257">
        <f t="shared" si="13"/>
        <v>6.1982142857142861E-2</v>
      </c>
    </row>
    <row r="56" spans="1:9" x14ac:dyDescent="0.2">
      <c r="A56" s="111" t="s">
        <v>61</v>
      </c>
      <c r="B56" s="111"/>
      <c r="C56" s="111"/>
      <c r="D56" s="257">
        <f t="shared" ref="D56:I56" si="14">IF(D52="-","-",D52*$B$52)</f>
        <v>0.50458333333333338</v>
      </c>
      <c r="E56" s="257">
        <f t="shared" si="14"/>
        <v>0.38791666666666669</v>
      </c>
      <c r="F56" s="257">
        <f t="shared" si="14"/>
        <v>0.50458333333333338</v>
      </c>
      <c r="G56" s="257">
        <f t="shared" si="14"/>
        <v>0.35291666666666666</v>
      </c>
      <c r="H56" s="257">
        <f t="shared" si="14"/>
        <v>0.42291666666666672</v>
      </c>
      <c r="I56" s="257">
        <f t="shared" si="14"/>
        <v>0.42291666666666672</v>
      </c>
    </row>
    <row r="57" spans="1:9" x14ac:dyDescent="0.2">
      <c r="A57" s="114" t="s">
        <v>56</v>
      </c>
      <c r="B57" s="114"/>
      <c r="C57" s="114"/>
      <c r="D57" s="115">
        <f t="shared" ref="D57:F57" si="15">IF(D51="","",IF(D52="","",SUM(D55:D56)))</f>
        <v>0.56656547619047626</v>
      </c>
      <c r="E57" s="115">
        <f t="shared" si="15"/>
        <v>0.44989880952380956</v>
      </c>
      <c r="F57" s="115">
        <f t="shared" si="15"/>
        <v>0.56656547619047626</v>
      </c>
      <c r="G57" s="115">
        <f t="shared" ref="G57:I57" si="16">IF(G51="","",IF(G52="","",SUM(G55:G56)))</f>
        <v>0.55364880952380946</v>
      </c>
      <c r="H57" s="115">
        <f t="shared" si="16"/>
        <v>0.64239880952380957</v>
      </c>
      <c r="I57" s="115">
        <f t="shared" si="16"/>
        <v>0.48489880952380959</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20735-4632-EB4D-A2F0-EDBA4E805BEA}">
  <dimension ref="A1:P57"/>
  <sheetViews>
    <sheetView zoomScale="80" zoomScaleNormal="80" workbookViewId="0">
      <pane xSplit="3" ySplit="6" topLeftCell="D29" activePane="bottomRight" state="frozen"/>
      <selection activeCell="D41" sqref="D41:F49"/>
      <selection pane="topRight" activeCell="D41" sqref="D41:F49"/>
      <selection pane="bottomLeft" activeCell="D41" sqref="D41:F49"/>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03" t="s">
        <v>230</v>
      </c>
      <c r="E2" s="296" t="s">
        <v>231</v>
      </c>
      <c r="F2" s="294" t="s">
        <v>166</v>
      </c>
      <c r="G2" s="325" t="s">
        <v>232</v>
      </c>
      <c r="H2" s="317" t="s">
        <v>179</v>
      </c>
      <c r="I2" s="298" t="s">
        <v>233</v>
      </c>
    </row>
    <row r="3" spans="1:11" ht="19" x14ac:dyDescent="0.2">
      <c r="A3" s="32" t="str">
        <f>OVERALL!R1</f>
        <v>MAROONDAH CITY</v>
      </c>
      <c r="B3" s="248">
        <f>OVERALL!R3</f>
        <v>0.70902777777777781</v>
      </c>
      <c r="C3" s="108" t="s">
        <v>70</v>
      </c>
      <c r="D3" s="109">
        <f>IF(D2="-","-",D57)</f>
        <v>0.77708333333333335</v>
      </c>
      <c r="E3" s="109">
        <f t="shared" ref="E3:I3" si="0">IF(E2="-","-",E57)</f>
        <v>0.67208333333333325</v>
      </c>
      <c r="F3" s="109">
        <f t="shared" si="0"/>
        <v>0.70708333333333329</v>
      </c>
      <c r="G3" s="109">
        <f t="shared" si="0"/>
        <v>0.62541666666666662</v>
      </c>
      <c r="H3" s="109">
        <f t="shared" si="0"/>
        <v>0.69541666666666668</v>
      </c>
      <c r="I3" s="109">
        <f t="shared" si="0"/>
        <v>0.77708333333333335</v>
      </c>
    </row>
    <row r="4" spans="1:11" ht="18" customHeight="1" x14ac:dyDescent="0.2">
      <c r="A4" s="17" t="str">
        <f>OVERALL!A4</f>
        <v>AGENT MASTERY SCORE</v>
      </c>
      <c r="B4" s="38">
        <f>IF(C2=0, "-", IF(COUNTIF(D39:I39, "n")=C2, "-", IF(COUNT(D4:I4)=0, "-", AVERAGE(D4:I4))))</f>
        <v>0.62361111111111123</v>
      </c>
      <c r="C4" s="58" t="s">
        <v>1</v>
      </c>
      <c r="D4" s="38">
        <f>IF(D48&lt;0%,0%,IF(D$2="-","-",IF(D$39="n", "-", SUM(D$6,D$12,D$17,D$23,D$28,D$34))))</f>
        <v>0.72083333333333344</v>
      </c>
      <c r="E4" s="38">
        <f t="shared" ref="E4:I4" si="1">IF(E48&lt;0%,0%,IF(E$2="-","-",IF(E$39="n", "-", SUM(E$6,E$12,E$17,E$23,E$28,E$34))))</f>
        <v>0.5708333333333333</v>
      </c>
      <c r="F4" s="38">
        <f t="shared" si="1"/>
        <v>0.62083333333333335</v>
      </c>
      <c r="G4" s="38">
        <f t="shared" si="1"/>
        <v>0.50416666666666665</v>
      </c>
      <c r="H4" s="38">
        <f t="shared" si="1"/>
        <v>0.60416666666666674</v>
      </c>
      <c r="I4" s="38">
        <f t="shared" si="1"/>
        <v>0.72083333333333344</v>
      </c>
      <c r="K4" s="12" t="s">
        <v>7</v>
      </c>
    </row>
    <row r="5" spans="1:11" ht="18" customHeight="1" x14ac:dyDescent="0.25">
      <c r="A5" s="57" t="s">
        <v>45</v>
      </c>
      <c r="B5" s="58">
        <f>IF(B6="-","-",AVERAGE(D5:I5))</f>
        <v>0.62361111111111123</v>
      </c>
      <c r="C5" s="58" t="s">
        <v>1</v>
      </c>
      <c r="D5" s="60">
        <f t="shared" ref="D5:I5" si="2">IF(D$2="","",IF(D$39="n", "", SUM(D$6,D$12,D$17,D$23,D$28)))</f>
        <v>0.72083333333333344</v>
      </c>
      <c r="E5" s="60">
        <f t="shared" si="2"/>
        <v>0.5708333333333333</v>
      </c>
      <c r="F5" s="60">
        <f t="shared" si="2"/>
        <v>0.62083333333333335</v>
      </c>
      <c r="G5" s="60">
        <f t="shared" si="2"/>
        <v>0.50416666666666665</v>
      </c>
      <c r="H5" s="60">
        <f t="shared" si="2"/>
        <v>0.60416666666666674</v>
      </c>
      <c r="I5" s="60">
        <f t="shared" si="2"/>
        <v>0.72083333333333344</v>
      </c>
      <c r="K5" s="7" t="s">
        <v>15</v>
      </c>
    </row>
    <row r="6" spans="1:11" ht="18" customHeight="1" x14ac:dyDescent="0.2">
      <c r="A6" s="20" t="str">
        <f>OVERALL!A6</f>
        <v>ENGAGE</v>
      </c>
      <c r="B6" s="21">
        <f>IF(C11=0,"-",AVERAGE(B7:B10))</f>
        <v>0.25</v>
      </c>
      <c r="C6" s="61" t="s">
        <v>0</v>
      </c>
      <c r="D6" s="28">
        <f>IF(D11=0,"-",(COUNTIF(D7:D10, "y")/D11)*OVERALL!$C$6)</f>
        <v>0.1</v>
      </c>
      <c r="E6" s="28">
        <f>IF(E11=0,"-",(COUNTIF(E7:E10, "y")/E11)*OVERALL!$C$6)</f>
        <v>0.05</v>
      </c>
      <c r="F6" s="28">
        <f>IF(F11=0,"-",(COUNTIF(F7:F10, "y")/F11)*OVERALL!$C$6)</f>
        <v>0</v>
      </c>
      <c r="G6" s="28">
        <f>IF(G11=0,"-",(COUNTIF(G7:G10, "y")/G11)*OVERALL!$C$6)</f>
        <v>0</v>
      </c>
      <c r="H6" s="28">
        <f>IF(H11=0,"-",(COUNTIF(H7:H10, "y")/H11)*OVERALL!$C$6)</f>
        <v>0.05</v>
      </c>
      <c r="I6" s="28">
        <f>IF(I11=0,"-",(COUNTIF(I7:I10, "y")/I11)*OVERALL!$C$6)</f>
        <v>0.1</v>
      </c>
    </row>
    <row r="7" spans="1:11" ht="18" customHeight="1" x14ac:dyDescent="0.2">
      <c r="A7" s="33" t="str">
        <f>OVERALL!A7</f>
        <v>WELCOME</v>
      </c>
      <c r="B7" s="3">
        <f>IF(C7=0,"-",COUNTIF(D7:I7,"y")/C7)</f>
        <v>0.33333333333333331</v>
      </c>
      <c r="C7" s="26">
        <f>$C$2-COUNTIF(D7:I7, "-")</f>
        <v>6</v>
      </c>
      <c r="D7" s="302" t="s">
        <v>104</v>
      </c>
      <c r="E7" s="295" t="s">
        <v>103</v>
      </c>
      <c r="F7" s="293" t="s">
        <v>103</v>
      </c>
      <c r="G7" s="324" t="s">
        <v>103</v>
      </c>
      <c r="H7" s="316" t="s">
        <v>103</v>
      </c>
      <c r="I7" s="297" t="s">
        <v>104</v>
      </c>
      <c r="K7" s="11" t="s">
        <v>2</v>
      </c>
    </row>
    <row r="8" spans="1:11" ht="18" customHeight="1" x14ac:dyDescent="0.25">
      <c r="A8" s="33" t="str">
        <f>OVERALL!A8</f>
        <v>INTENT</v>
      </c>
      <c r="B8" s="3">
        <f>IF(C8=0,"-",COUNTIF(D8:I8,"y")/C8)</f>
        <v>0</v>
      </c>
      <c r="C8" s="26">
        <f>$C$2-COUNTIF(D8:I8, "-")</f>
        <v>6</v>
      </c>
      <c r="D8" s="302" t="s">
        <v>103</v>
      </c>
      <c r="E8" s="295" t="s">
        <v>103</v>
      </c>
      <c r="F8" s="293" t="s">
        <v>103</v>
      </c>
      <c r="G8" s="324" t="s">
        <v>103</v>
      </c>
      <c r="H8" s="316" t="s">
        <v>103</v>
      </c>
      <c r="I8" s="297" t="s">
        <v>103</v>
      </c>
      <c r="K8" s="7" t="s">
        <v>14</v>
      </c>
    </row>
    <row r="9" spans="1:11" ht="18" customHeight="1" x14ac:dyDescent="0.2">
      <c r="A9" s="33" t="str">
        <f>OVERALL!A9</f>
        <v>NAME</v>
      </c>
      <c r="B9" s="3">
        <f>IF(C9=0,"-",COUNTIF(D9:I9,"y")/C9)</f>
        <v>0.66666666666666663</v>
      </c>
      <c r="C9" s="26">
        <f>$C$2-COUNTIF(D9:I9, "-")</f>
        <v>6</v>
      </c>
      <c r="D9" s="302" t="s">
        <v>104</v>
      </c>
      <c r="E9" s="295" t="s">
        <v>104</v>
      </c>
      <c r="F9" s="293" t="s">
        <v>103</v>
      </c>
      <c r="G9" s="324" t="s">
        <v>103</v>
      </c>
      <c r="H9" s="316" t="s">
        <v>104</v>
      </c>
      <c r="I9" s="297" t="s">
        <v>104</v>
      </c>
      <c r="K9" t="s">
        <v>1</v>
      </c>
    </row>
    <row r="10" spans="1:11" ht="18" customHeight="1" x14ac:dyDescent="0.2">
      <c r="A10" s="33" t="str">
        <f>OVERALL!A10</f>
        <v>BRIDGE</v>
      </c>
      <c r="B10" s="3">
        <f>IF(C10=0,"-",COUNTIF(D10:I10,"y")/C10)</f>
        <v>0</v>
      </c>
      <c r="C10" s="26">
        <f>$C$2-COUNTIF(D10:I10, "-")</f>
        <v>6</v>
      </c>
      <c r="D10" s="302" t="s">
        <v>103</v>
      </c>
      <c r="E10" s="295" t="s">
        <v>103</v>
      </c>
      <c r="F10" s="293" t="s">
        <v>103</v>
      </c>
      <c r="G10" s="324" t="s">
        <v>103</v>
      </c>
      <c r="H10" s="316" t="s">
        <v>103</v>
      </c>
      <c r="I10" s="297" t="s">
        <v>103</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13</v>
      </c>
    </row>
    <row r="12" spans="1:11" ht="18" customHeight="1" x14ac:dyDescent="0.2">
      <c r="A12" s="20" t="str">
        <f>OVERALL!A12</f>
        <v>DISCOVER</v>
      </c>
      <c r="B12" s="21">
        <f>IF(C16=0,"-",AVERAGE(B13:B15))</f>
        <v>0.55555555555555547</v>
      </c>
      <c r="C12" s="1" t="s">
        <v>1</v>
      </c>
      <c r="D12" s="28">
        <f>IF(D16=0,"-",(COUNTIF(D13:D15, "y")/D16)*OVERALL!$C$12)</f>
        <v>0.13333333333333333</v>
      </c>
      <c r="E12" s="28">
        <f>IF(E16=0,"-",(COUNTIF(E13:E15, "y")/E16)*OVERALL!$C$12)</f>
        <v>0.13333333333333333</v>
      </c>
      <c r="F12" s="28">
        <f>IF(F16=0,"-",(COUNTIF(F13:F15, "y")/F16)*OVERALL!$C$12)</f>
        <v>0.13333333333333333</v>
      </c>
      <c r="G12" s="28">
        <f>IF(G16=0,"-",(COUNTIF(G13:G15, "y")/G16)*OVERALL!$C$12)</f>
        <v>6.6666666666666666E-2</v>
      </c>
      <c r="H12" s="28">
        <f>IF(H16=0,"-",(COUNTIF(H13:H15, "y")/H16)*OVERALL!$C$12)</f>
        <v>6.6666666666666666E-2</v>
      </c>
      <c r="I12" s="28">
        <f>IF(I16=0,"-",(COUNTIF(I13:I15, "y")/I16)*OVERALL!$C$12)</f>
        <v>0.13333333333333333</v>
      </c>
      <c r="K12" t="s">
        <v>1</v>
      </c>
    </row>
    <row r="13" spans="1:11" ht="18" customHeight="1" x14ac:dyDescent="0.2">
      <c r="A13" s="33" t="str">
        <f>OVERALL!A13</f>
        <v>CONVERSE</v>
      </c>
      <c r="B13" s="3">
        <f>IF(C13=0,"-",COUNTIF(D13:I13,"y")/C13)</f>
        <v>0</v>
      </c>
      <c r="C13" s="26">
        <f>$C$2-COUNTIF(D13:I13, "-")</f>
        <v>6</v>
      </c>
      <c r="D13" s="302" t="s">
        <v>103</v>
      </c>
      <c r="E13" s="295" t="s">
        <v>103</v>
      </c>
      <c r="F13" s="293" t="s">
        <v>103</v>
      </c>
      <c r="G13" s="324" t="s">
        <v>103</v>
      </c>
      <c r="H13" s="316" t="s">
        <v>103</v>
      </c>
      <c r="I13" s="297" t="s">
        <v>103</v>
      </c>
      <c r="K13" s="14" t="s">
        <v>4</v>
      </c>
    </row>
    <row r="14" spans="1:11" ht="18" customHeight="1" x14ac:dyDescent="0.25">
      <c r="A14" s="33" t="str">
        <f>OVERALL!A14</f>
        <v>LISTEN</v>
      </c>
      <c r="B14" s="3">
        <f>IF(C14=0,"-",COUNTIF(D14:I14,"y")/C14)</f>
        <v>1</v>
      </c>
      <c r="C14" s="26">
        <f>$C$2-COUNTIF(D14:I14, "-")</f>
        <v>6</v>
      </c>
      <c r="D14" s="302" t="s">
        <v>104</v>
      </c>
      <c r="E14" s="295" t="s">
        <v>104</v>
      </c>
      <c r="F14" s="293" t="s">
        <v>104</v>
      </c>
      <c r="G14" s="324" t="s">
        <v>104</v>
      </c>
      <c r="H14" s="316" t="s">
        <v>104</v>
      </c>
      <c r="I14" s="297" t="s">
        <v>104</v>
      </c>
      <c r="K14" s="9" t="s">
        <v>12</v>
      </c>
    </row>
    <row r="15" spans="1:11" ht="18" customHeight="1" x14ac:dyDescent="0.2">
      <c r="A15" s="33" t="str">
        <f>OVERALL!A15</f>
        <v>CONFIRM</v>
      </c>
      <c r="B15" s="3">
        <f>IF(C15=0,"-",COUNTIF(D15:I15,"y")/C15)</f>
        <v>0.66666666666666663</v>
      </c>
      <c r="C15" s="26">
        <f>$C$2-COUNTIF(D15:I15, "-")</f>
        <v>6</v>
      </c>
      <c r="D15" s="302" t="s">
        <v>104</v>
      </c>
      <c r="E15" s="295" t="s">
        <v>104</v>
      </c>
      <c r="F15" s="293" t="s">
        <v>104</v>
      </c>
      <c r="G15" s="324" t="s">
        <v>103</v>
      </c>
      <c r="H15" s="316" t="s">
        <v>103</v>
      </c>
      <c r="I15" s="297" t="s">
        <v>104</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6</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0.1875</v>
      </c>
      <c r="K17" s="9" t="s">
        <v>5</v>
      </c>
    </row>
    <row r="18" spans="1:14" ht="18" customHeight="1" x14ac:dyDescent="0.2">
      <c r="A18" s="33" t="str">
        <f>OVERALL!A18</f>
        <v>INFORM</v>
      </c>
      <c r="B18" s="3">
        <f>IF(C18=0,"-",COUNTIF(D18:I18,"y")/C18)</f>
        <v>1</v>
      </c>
      <c r="C18" s="26">
        <f>$C$2-COUNTIF(D18:I18, "-")</f>
        <v>6</v>
      </c>
      <c r="D18" s="302" t="s">
        <v>104</v>
      </c>
      <c r="E18" s="295" t="s">
        <v>104</v>
      </c>
      <c r="F18" s="293" t="s">
        <v>104</v>
      </c>
      <c r="G18" s="324" t="s">
        <v>104</v>
      </c>
      <c r="H18" s="316" t="s">
        <v>104</v>
      </c>
      <c r="I18" s="297" t="s">
        <v>104</v>
      </c>
    </row>
    <row r="19" spans="1:14" ht="18" customHeight="1" x14ac:dyDescent="0.2">
      <c r="A19" s="33" t="str">
        <f>OVERALL!A19</f>
        <v>CHECK</v>
      </c>
      <c r="B19" s="3">
        <f>IF(C19=0,"-",COUNTIF(D19:I19,"y")/C19)</f>
        <v>0</v>
      </c>
      <c r="C19" s="26">
        <f>$C$2-COUNTIF(D19:I19, "-")</f>
        <v>6</v>
      </c>
      <c r="D19" s="302" t="s">
        <v>103</v>
      </c>
      <c r="E19" s="295" t="s">
        <v>103</v>
      </c>
      <c r="F19" s="293" t="s">
        <v>103</v>
      </c>
      <c r="G19" s="324" t="s">
        <v>103</v>
      </c>
      <c r="H19" s="316" t="s">
        <v>103</v>
      </c>
      <c r="I19" s="297" t="s">
        <v>103</v>
      </c>
    </row>
    <row r="20" spans="1:14" ht="18" customHeight="1" x14ac:dyDescent="0.2">
      <c r="A20" s="33" t="str">
        <f>OVERALL!A20</f>
        <v>SEEK</v>
      </c>
      <c r="B20" s="3">
        <f>IF(C20=0,"-",COUNTIF(D20:I20,"y")/C20)</f>
        <v>1</v>
      </c>
      <c r="C20" s="26">
        <f>$C$2-COUNTIF(D20:I20, "-")</f>
        <v>6</v>
      </c>
      <c r="D20" s="302" t="s">
        <v>104</v>
      </c>
      <c r="E20" s="295" t="s">
        <v>104</v>
      </c>
      <c r="F20" s="293" t="s">
        <v>104</v>
      </c>
      <c r="G20" s="324" t="s">
        <v>104</v>
      </c>
      <c r="H20" s="316" t="s">
        <v>104</v>
      </c>
      <c r="I20" s="297" t="s">
        <v>104</v>
      </c>
      <c r="K20" t="s">
        <v>1</v>
      </c>
    </row>
    <row r="21" spans="1:14" ht="18" customHeight="1" x14ac:dyDescent="0.2">
      <c r="A21" s="33" t="str">
        <f>OVERALL!A21</f>
        <v>CONFIDENCE</v>
      </c>
      <c r="B21" s="3">
        <f>IF(C21=0,"-",COUNTIF(D21:I21,"y")/C21)</f>
        <v>1</v>
      </c>
      <c r="C21" s="26">
        <f>$C$2-COUNTIF(D21:I21, "-")</f>
        <v>6</v>
      </c>
      <c r="D21" s="302" t="s">
        <v>104</v>
      </c>
      <c r="E21" s="295" t="s">
        <v>104</v>
      </c>
      <c r="F21" s="293" t="s">
        <v>104</v>
      </c>
      <c r="G21" s="324" t="s">
        <v>104</v>
      </c>
      <c r="H21" s="316" t="s">
        <v>104</v>
      </c>
      <c r="I21" s="297" t="s">
        <v>104</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0.55555555555555547</v>
      </c>
      <c r="C23" s="1" t="s">
        <v>1</v>
      </c>
      <c r="D23" s="29">
        <f>IF(D27=0,"-",(COUNTIF(D24:D26, "y")/D27)*OVERALL!$C$23)</f>
        <v>9.9999999999999992E-2</v>
      </c>
      <c r="E23" s="29">
        <f>IF(E27=0,"-",(COUNTIF(E24:E26, "y")/E27)*OVERALL!$C$23)</f>
        <v>4.9999999999999996E-2</v>
      </c>
      <c r="F23" s="29">
        <f>IF(F27=0,"-",(COUNTIF(F24:F26, "y")/F27)*OVERALL!$C$23)</f>
        <v>9.9999999999999992E-2</v>
      </c>
      <c r="G23" s="29">
        <f>IF(G27=0,"-",(COUNTIF(G24:G26, "y")/G27)*OVERALL!$C$23)</f>
        <v>4.9999999999999996E-2</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0.66666666666666663</v>
      </c>
      <c r="C24" s="26">
        <f>$C$2-COUNTIF(D24:I24, "-")</f>
        <v>6</v>
      </c>
      <c r="D24" s="302" t="s">
        <v>104</v>
      </c>
      <c r="E24" s="295" t="s">
        <v>103</v>
      </c>
      <c r="F24" s="293" t="s">
        <v>104</v>
      </c>
      <c r="G24" s="324" t="s">
        <v>103</v>
      </c>
      <c r="H24" s="316" t="s">
        <v>104</v>
      </c>
      <c r="I24" s="297" t="s">
        <v>104</v>
      </c>
    </row>
    <row r="25" spans="1:14" ht="18" customHeight="1" x14ac:dyDescent="0.2">
      <c r="A25" s="33" t="str">
        <f>OVERALL!A25</f>
        <v>GRATITUDE</v>
      </c>
      <c r="B25" s="3">
        <f>IF(C25=0,"-",COUNTIF(D25:I25,"y")/C25)</f>
        <v>0</v>
      </c>
      <c r="C25" s="26">
        <f>$C$2-COUNTIF(D25:I25, "-")</f>
        <v>6</v>
      </c>
      <c r="D25" s="302" t="s">
        <v>103</v>
      </c>
      <c r="E25" s="295" t="s">
        <v>103</v>
      </c>
      <c r="F25" s="293" t="s">
        <v>103</v>
      </c>
      <c r="G25" s="324" t="s">
        <v>103</v>
      </c>
      <c r="H25" s="316" t="s">
        <v>103</v>
      </c>
      <c r="I25" s="297" t="s">
        <v>103</v>
      </c>
    </row>
    <row r="26" spans="1:14" ht="18" customHeight="1" x14ac:dyDescent="0.2">
      <c r="A26" s="33" t="str">
        <f>OVERALL!A26</f>
        <v>THANKS</v>
      </c>
      <c r="B26" s="3">
        <f>IF(C26=0,"-",COUNTIF(D26:I26,"y")/C26)</f>
        <v>1</v>
      </c>
      <c r="C26" s="26">
        <f>$C$2-COUNTIF(D26:I26, "-")</f>
        <v>6</v>
      </c>
      <c r="D26" s="302" t="s">
        <v>104</v>
      </c>
      <c r="E26" s="295" t="s">
        <v>104</v>
      </c>
      <c r="F26" s="293" t="s">
        <v>104</v>
      </c>
      <c r="G26" s="324" t="s">
        <v>104</v>
      </c>
      <c r="H26" s="316" t="s">
        <v>104</v>
      </c>
      <c r="I26" s="297" t="s">
        <v>104</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IMPACT</v>
      </c>
      <c r="B28" s="21">
        <f>IF(C33=0,"-",AVERAGE(B29:B32))</f>
        <v>0.95833333333333337</v>
      </c>
      <c r="C28" s="1" t="s">
        <v>1</v>
      </c>
      <c r="D28" s="29">
        <f>IF(D33=0,"-",(COUNTIF(D29:D32, "y")/D33)*OVERALL!$C$28)</f>
        <v>0.2</v>
      </c>
      <c r="E28" s="29">
        <f>IF(E33=0,"-",(COUNTIF(E29:E32, "y")/E33)*OVERALL!$C$28)</f>
        <v>0.15000000000000002</v>
      </c>
      <c r="F28" s="29">
        <f>IF(F33=0,"-",(COUNTIF(F29:F32, "y")/F33)*OVERALL!$C$28)</f>
        <v>0.2</v>
      </c>
      <c r="G28" s="29">
        <f>IF(G33=0,"-",(COUNTIF(G29:G32, "y")/G33)*OVERALL!$C$28)</f>
        <v>0.2</v>
      </c>
      <c r="H28" s="29">
        <f>IF(H33=0,"-",(COUNTIF(H29:H32, "y")/H33)*OVERALL!$C$28)</f>
        <v>0.2</v>
      </c>
      <c r="I28" s="29">
        <f>IF(I33=0,"-",(COUNTIF(I29:I32, "y")/I33)*OVERALL!$C$28)</f>
        <v>0.2</v>
      </c>
    </row>
    <row r="29" spans="1:14" ht="18" customHeight="1" x14ac:dyDescent="0.2">
      <c r="A29" s="33" t="str">
        <f>OVERALL!A29</f>
        <v>VIBRANCY</v>
      </c>
      <c r="B29" s="3">
        <f>IF(C29=0,"-",COUNTIF(D29:I29,"y")/C29)</f>
        <v>1</v>
      </c>
      <c r="C29" s="26">
        <f>$C$2-COUNTIF(D29:I29, "-")</f>
        <v>6</v>
      </c>
      <c r="D29" s="302" t="s">
        <v>104</v>
      </c>
      <c r="E29" s="295" t="s">
        <v>104</v>
      </c>
      <c r="F29" s="293" t="s">
        <v>104</v>
      </c>
      <c r="G29" s="324" t="s">
        <v>104</v>
      </c>
      <c r="H29" s="316" t="s">
        <v>104</v>
      </c>
      <c r="I29" s="297" t="s">
        <v>104</v>
      </c>
    </row>
    <row r="30" spans="1:14" ht="18" customHeight="1" x14ac:dyDescent="0.2">
      <c r="A30" s="33" t="str">
        <f>OVERALL!A30</f>
        <v>EMPATHY</v>
      </c>
      <c r="B30" s="3">
        <f>IF(C30=0,"-",COUNTIF(D30:I30,"y")/C30)</f>
        <v>0.83333333333333337</v>
      </c>
      <c r="C30" s="26">
        <f>$C$2-COUNTIF(D30:I30, "-")</f>
        <v>6</v>
      </c>
      <c r="D30" s="302" t="s">
        <v>104</v>
      </c>
      <c r="E30" s="295" t="s">
        <v>103</v>
      </c>
      <c r="F30" s="293" t="s">
        <v>104</v>
      </c>
      <c r="G30" s="324" t="s">
        <v>104</v>
      </c>
      <c r="H30" s="316" t="s">
        <v>104</v>
      </c>
      <c r="I30" s="297" t="s">
        <v>104</v>
      </c>
    </row>
    <row r="31" spans="1:14" ht="18" customHeight="1" x14ac:dyDescent="0.2">
      <c r="A31" s="33" t="str">
        <f>OVERALL!A31</f>
        <v>CONTROL</v>
      </c>
      <c r="B31" s="3">
        <f>IF(C31=0,"-",COUNTIF(D31:I31,"y")/C31)</f>
        <v>1</v>
      </c>
      <c r="C31" s="26">
        <f>$C$2-COUNTIF(D31:I31, "-")</f>
        <v>6</v>
      </c>
      <c r="D31" s="302" t="s">
        <v>104</v>
      </c>
      <c r="E31" s="295" t="s">
        <v>104</v>
      </c>
      <c r="F31" s="293" t="s">
        <v>104</v>
      </c>
      <c r="G31" s="324" t="s">
        <v>104</v>
      </c>
      <c r="H31" s="316" t="s">
        <v>104</v>
      </c>
      <c r="I31" s="297" t="s">
        <v>104</v>
      </c>
    </row>
    <row r="32" spans="1:14" ht="18" customHeight="1" x14ac:dyDescent="0.2">
      <c r="A32" s="33" t="str">
        <f>OVERALL!A32</f>
        <v>CLARITY</v>
      </c>
      <c r="B32" s="3">
        <f>IF(C32=0,"-",COUNTIF(D32:I32,"y")/C32)</f>
        <v>1</v>
      </c>
      <c r="C32" s="26">
        <f>$C$2-COUNTIF(D32:I32, "-")</f>
        <v>6</v>
      </c>
      <c r="D32" s="302" t="s">
        <v>104</v>
      </c>
      <c r="E32" s="295" t="s">
        <v>104</v>
      </c>
      <c r="F32" s="293" t="s">
        <v>104</v>
      </c>
      <c r="G32" s="324" t="s">
        <v>104</v>
      </c>
      <c r="H32" s="316" t="s">
        <v>104</v>
      </c>
      <c r="I32" s="297" t="s">
        <v>104</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47</v>
      </c>
    </row>
    <row r="35" spans="1:16" ht="18" customHeight="1" x14ac:dyDescent="0.2">
      <c r="A35" s="45" t="str">
        <f>OVERALL!A35</f>
        <v>AUDIO ISSUE (MAJOR IMPACT)</v>
      </c>
      <c r="B35" s="3">
        <f>IF(C35=0,"-",COUNTIF(D35:I35,"y")/C35)</f>
        <v>0</v>
      </c>
      <c r="C35" s="26">
        <f>$C$2-COUNTIF(D35:I35, "-")</f>
        <v>6</v>
      </c>
      <c r="D35" s="302" t="s">
        <v>103</v>
      </c>
      <c r="E35" s="295" t="s">
        <v>103</v>
      </c>
      <c r="F35" s="293" t="s">
        <v>103</v>
      </c>
      <c r="G35" s="324" t="s">
        <v>103</v>
      </c>
      <c r="H35" s="316" t="s">
        <v>103</v>
      </c>
      <c r="I35" s="297" t="s">
        <v>103</v>
      </c>
      <c r="K35" s="48">
        <v>-0.3</v>
      </c>
      <c r="M35" s="48"/>
      <c r="N35" s="48"/>
      <c r="O35" s="48"/>
    </row>
    <row r="36" spans="1:16" ht="18" customHeight="1" x14ac:dyDescent="0.2">
      <c r="A36" s="45" t="str">
        <f>OVERALL!A36</f>
        <v>AUDIO ISSUE (DISTRACTION)</v>
      </c>
      <c r="B36" s="3">
        <f>IF(C36=0,"-",COUNTIF(D36:I36,"y")/C36)</f>
        <v>0</v>
      </c>
      <c r="C36" s="26">
        <f>$C$2-COUNTIF(D36:I36, "-")</f>
        <v>6</v>
      </c>
      <c r="D36" s="302" t="s">
        <v>103</v>
      </c>
      <c r="E36" s="295" t="s">
        <v>103</v>
      </c>
      <c r="F36" s="293" t="s">
        <v>103</v>
      </c>
      <c r="G36" s="324" t="s">
        <v>103</v>
      </c>
      <c r="H36" s="316" t="s">
        <v>103</v>
      </c>
      <c r="I36" s="297" t="s">
        <v>103</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26" t="s">
        <v>104</v>
      </c>
      <c r="E39" s="326" t="s">
        <v>104</v>
      </c>
      <c r="F39" s="326" t="s">
        <v>104</v>
      </c>
      <c r="G39" s="326" t="s">
        <v>104</v>
      </c>
      <c r="H39" s="326" t="s">
        <v>104</v>
      </c>
      <c r="I39" s="326" t="s">
        <v>104</v>
      </c>
    </row>
    <row r="40" spans="1:16" ht="18" customHeight="1" x14ac:dyDescent="0.2">
      <c r="A40" s="33" t="str">
        <f>OVERALL!A40</f>
        <v>TALK TIME</v>
      </c>
      <c r="B40" s="290">
        <f>IF(C40=0,"-",AVERAGE(D40:I40))</f>
        <v>1.8267746913580244E-3</v>
      </c>
      <c r="C40" s="26">
        <f t="shared" si="10"/>
        <v>6</v>
      </c>
      <c r="D40" s="328">
        <v>1.7013888888888888E-3</v>
      </c>
      <c r="E40" s="328">
        <v>1.8981481481481482E-3</v>
      </c>
      <c r="F40" s="329">
        <v>2.4305555555555556E-3</v>
      </c>
      <c r="G40" s="329">
        <v>1.5162037037037036E-3</v>
      </c>
      <c r="H40" s="329">
        <v>1.8865740740740742E-3</v>
      </c>
      <c r="I40" s="329">
        <v>1.5277777777777779E-3</v>
      </c>
      <c r="J40" s="46"/>
      <c r="K40" s="265"/>
      <c r="L40" s="265"/>
      <c r="M40" s="265"/>
      <c r="N40" s="265"/>
      <c r="O40" s="265"/>
      <c r="P40" s="265"/>
    </row>
    <row r="41" spans="1:16" ht="18" customHeight="1" x14ac:dyDescent="0.2">
      <c r="A41" s="33" t="str">
        <f>OVERALL!A41</f>
        <v>ASSESSOR RATING (0-10)</v>
      </c>
      <c r="B41" s="287">
        <f>IF(C41=0,"-",SUM(D41:I41)/C41)</f>
        <v>6.166666666666667</v>
      </c>
      <c r="C41" s="26">
        <f t="shared" si="10"/>
        <v>6</v>
      </c>
      <c r="D41" s="330">
        <v>7</v>
      </c>
      <c r="E41" s="330">
        <v>5</v>
      </c>
      <c r="F41" s="330">
        <v>6</v>
      </c>
      <c r="G41" s="330">
        <v>6</v>
      </c>
      <c r="H41" s="330">
        <v>6</v>
      </c>
      <c r="I41" s="330">
        <v>7</v>
      </c>
      <c r="J41" s="284"/>
      <c r="K41" s="285"/>
      <c r="L41" s="285"/>
      <c r="M41" s="285"/>
      <c r="N41" s="285"/>
      <c r="O41" s="285"/>
      <c r="P41" s="285"/>
    </row>
    <row r="42" spans="1:16" ht="18" customHeight="1" x14ac:dyDescent="0.2">
      <c r="A42" s="33" t="str">
        <f>OVERALL!A42</f>
        <v>EXPLAINED KEY FEATURES</v>
      </c>
      <c r="B42" s="3">
        <f>IF(C42=0,"-",COUNTIF(D42:I42, "y")/C42)</f>
        <v>0.83333333333333337</v>
      </c>
      <c r="C42" s="26">
        <f t="shared" si="10"/>
        <v>6</v>
      </c>
      <c r="D42" s="326" t="s">
        <v>104</v>
      </c>
      <c r="E42" s="326" t="s">
        <v>104</v>
      </c>
      <c r="F42" s="326" t="s">
        <v>104</v>
      </c>
      <c r="G42" s="326" t="s">
        <v>104</v>
      </c>
      <c r="H42" s="326" t="s">
        <v>103</v>
      </c>
      <c r="I42" s="326" t="s">
        <v>104</v>
      </c>
      <c r="J42" s="47"/>
      <c r="K42" t="s">
        <v>1</v>
      </c>
    </row>
    <row r="43" spans="1:16" ht="18" customHeight="1" x14ac:dyDescent="0.2">
      <c r="A43" s="33" t="str">
        <f>OVERALL!A43</f>
        <v>REVEALED PRICING</v>
      </c>
      <c r="B43" s="3">
        <f>IF(C43=0,"-",COUNTIF(D43:I43, "y")/C43)</f>
        <v>0.2</v>
      </c>
      <c r="C43" s="26">
        <f t="shared" si="10"/>
        <v>5</v>
      </c>
      <c r="D43" s="326" t="s">
        <v>103</v>
      </c>
      <c r="E43" s="326" t="s">
        <v>74</v>
      </c>
      <c r="F43" s="326" t="s">
        <v>103</v>
      </c>
      <c r="G43" s="326" t="s">
        <v>104</v>
      </c>
      <c r="H43" s="326" t="s">
        <v>103</v>
      </c>
      <c r="I43" s="326" t="s">
        <v>103</v>
      </c>
    </row>
    <row r="44" spans="1:16" ht="18" customHeight="1" x14ac:dyDescent="0.2">
      <c r="A44" s="33" t="str">
        <f>OVERALL!A44</f>
        <v>EXPLAINED ACTIONS &amp; PROCESS</v>
      </c>
      <c r="B44" s="3">
        <f>IF(C44=0,"-",COUNTIF(D44:I44, "y")/C44)</f>
        <v>1</v>
      </c>
      <c r="C44" s="26">
        <f t="shared" si="10"/>
        <v>6</v>
      </c>
      <c r="D44" s="326" t="s">
        <v>104</v>
      </c>
      <c r="E44" s="326" t="s">
        <v>104</v>
      </c>
      <c r="F44" s="326" t="s">
        <v>104</v>
      </c>
      <c r="G44" s="326" t="s">
        <v>104</v>
      </c>
      <c r="H44" s="326" t="s">
        <v>104</v>
      </c>
      <c r="I44" s="326" t="s">
        <v>104</v>
      </c>
    </row>
    <row r="45" spans="1:16" ht="18" customHeight="1" x14ac:dyDescent="0.2">
      <c r="A45" s="33" t="str">
        <f>OVERALL!A45</f>
        <v>WEBSITE EDUCATION</v>
      </c>
      <c r="B45" s="3">
        <f>IF(C45=0,"-",COUNTIF(D45:I45, "y")/C45)</f>
        <v>0.5</v>
      </c>
      <c r="C45" s="26">
        <f t="shared" si="10"/>
        <v>6</v>
      </c>
      <c r="D45" s="326" t="s">
        <v>104</v>
      </c>
      <c r="E45" s="326" t="s">
        <v>103</v>
      </c>
      <c r="F45" s="326" t="s">
        <v>104</v>
      </c>
      <c r="G45" s="326" t="s">
        <v>103</v>
      </c>
      <c r="H45" s="326" t="s">
        <v>104</v>
      </c>
      <c r="I45" s="326" t="s">
        <v>103</v>
      </c>
    </row>
    <row r="46" spans="1:16" ht="18" customHeight="1" x14ac:dyDescent="0.2">
      <c r="A46" s="18"/>
      <c r="B46" s="3"/>
      <c r="C46" s="26"/>
      <c r="D46" s="263"/>
      <c r="E46" s="263"/>
      <c r="F46" s="263"/>
      <c r="G46" s="263"/>
      <c r="H46" s="263"/>
      <c r="I46" s="263"/>
    </row>
    <row r="47" spans="1:16" ht="120" x14ac:dyDescent="0.2">
      <c r="A47" s="25" t="s">
        <v>1</v>
      </c>
      <c r="B47" s="377" t="s">
        <v>34</v>
      </c>
      <c r="C47" s="378"/>
      <c r="D47" s="23" t="s">
        <v>234</v>
      </c>
      <c r="E47" s="23" t="s">
        <v>235</v>
      </c>
      <c r="F47" s="23" t="s">
        <v>236</v>
      </c>
      <c r="G47" s="23" t="s">
        <v>237</v>
      </c>
      <c r="H47" s="23" t="s">
        <v>238</v>
      </c>
      <c r="I47" s="23" t="s">
        <v>239</v>
      </c>
    </row>
    <row r="48" spans="1:16" ht="18" customHeight="1" x14ac:dyDescent="0.2">
      <c r="A48" s="59" t="s">
        <v>44</v>
      </c>
      <c r="D48" s="50">
        <f t="shared" ref="D48:I48" si="11">IF(D$2="","",IF(D$39="n", "", SUM(D$6,D$12,D$17,D$23,D$28,D$34)))</f>
        <v>0.72083333333333344</v>
      </c>
      <c r="E48" s="50">
        <f t="shared" si="11"/>
        <v>0.5708333333333333</v>
      </c>
      <c r="F48" s="50">
        <f t="shared" si="11"/>
        <v>0.62083333333333335</v>
      </c>
      <c r="G48" s="50">
        <f t="shared" si="11"/>
        <v>0.50416666666666665</v>
      </c>
      <c r="H48" s="50">
        <f t="shared" si="11"/>
        <v>0.60416666666666674</v>
      </c>
      <c r="I48" s="50">
        <f t="shared" si="11"/>
        <v>0.72083333333333344</v>
      </c>
    </row>
    <row r="50" spans="1:9" ht="19" x14ac:dyDescent="0.25">
      <c r="A50" s="110" t="s">
        <v>71</v>
      </c>
      <c r="B50" s="90" t="s">
        <v>72</v>
      </c>
    </row>
    <row r="51" spans="1:9" x14ac:dyDescent="0.2">
      <c r="A51" s="111" t="s">
        <v>60</v>
      </c>
      <c r="B51" s="112">
        <v>0.3</v>
      </c>
      <c r="C51" s="111"/>
      <c r="D51" s="256">
        <f>[1]MAROONDAH!D$4</f>
        <v>0.90833333333333333</v>
      </c>
      <c r="E51" s="256">
        <f>[1]MAROONDAH!E$4</f>
        <v>0.90833333333333333</v>
      </c>
      <c r="F51" s="256">
        <f>[1]MAROONDAH!F$4</f>
        <v>0.90833333333333333</v>
      </c>
      <c r="G51" s="256">
        <f>[1]MAROONDAH!G$4</f>
        <v>0.90833333333333333</v>
      </c>
      <c r="H51" s="256">
        <f>[1]MAROONDAH!H$4</f>
        <v>0.90833333333333333</v>
      </c>
      <c r="I51" s="256">
        <f>[1]MAROONDAH!I$4</f>
        <v>0.90833333333333333</v>
      </c>
    </row>
    <row r="52" spans="1:9" x14ac:dyDescent="0.2">
      <c r="A52" s="111" t="s">
        <v>61</v>
      </c>
      <c r="B52" s="112">
        <v>0.7</v>
      </c>
      <c r="C52" s="111"/>
      <c r="D52" s="257">
        <f t="shared" ref="D52:I52" si="12">D4</f>
        <v>0.72083333333333344</v>
      </c>
      <c r="E52" s="257">
        <f t="shared" si="12"/>
        <v>0.5708333333333333</v>
      </c>
      <c r="F52" s="257">
        <f t="shared" si="12"/>
        <v>0.62083333333333335</v>
      </c>
      <c r="G52" s="257">
        <f t="shared" si="12"/>
        <v>0.50416666666666665</v>
      </c>
      <c r="H52" s="257">
        <f t="shared" si="12"/>
        <v>0.60416666666666674</v>
      </c>
      <c r="I52" s="257">
        <f t="shared" si="12"/>
        <v>0.72083333333333344</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0.27249999999999996</v>
      </c>
      <c r="E55" s="257">
        <f t="shared" ref="E55:I55" si="13">IF(E51="-","-",E51*$B$51)</f>
        <v>0.27249999999999996</v>
      </c>
      <c r="F55" s="257">
        <f t="shared" si="13"/>
        <v>0.27249999999999996</v>
      </c>
      <c r="G55" s="257">
        <f t="shared" si="13"/>
        <v>0.27249999999999996</v>
      </c>
      <c r="H55" s="257">
        <f t="shared" si="13"/>
        <v>0.27249999999999996</v>
      </c>
      <c r="I55" s="257">
        <f t="shared" si="13"/>
        <v>0.27249999999999996</v>
      </c>
    </row>
    <row r="56" spans="1:9" x14ac:dyDescent="0.2">
      <c r="A56" s="111" t="s">
        <v>61</v>
      </c>
      <c r="B56" s="111"/>
      <c r="C56" s="111"/>
      <c r="D56" s="257">
        <f t="shared" ref="D56:I56" si="14">IF(D52="-","-",D52*$B$52)</f>
        <v>0.50458333333333338</v>
      </c>
      <c r="E56" s="257">
        <f t="shared" si="14"/>
        <v>0.39958333333333329</v>
      </c>
      <c r="F56" s="257">
        <f t="shared" si="14"/>
        <v>0.43458333333333332</v>
      </c>
      <c r="G56" s="257">
        <f t="shared" si="14"/>
        <v>0.35291666666666666</v>
      </c>
      <c r="H56" s="257">
        <f t="shared" si="14"/>
        <v>0.42291666666666672</v>
      </c>
      <c r="I56" s="257">
        <f t="shared" si="14"/>
        <v>0.50458333333333338</v>
      </c>
    </row>
    <row r="57" spans="1:9" x14ac:dyDescent="0.2">
      <c r="A57" s="114" t="s">
        <v>56</v>
      </c>
      <c r="B57" s="114"/>
      <c r="C57" s="114"/>
      <c r="D57" s="115">
        <f t="shared" ref="D57:F57" si="15">IF(D51="","",IF(D52="","",SUM(D55:D56)))</f>
        <v>0.77708333333333335</v>
      </c>
      <c r="E57" s="115">
        <f t="shared" si="15"/>
        <v>0.67208333333333325</v>
      </c>
      <c r="F57" s="115">
        <f t="shared" si="15"/>
        <v>0.70708333333333329</v>
      </c>
      <c r="G57" s="115">
        <f t="shared" ref="G57:I57" si="16">IF(G51="","",IF(G52="","",SUM(G55:G56)))</f>
        <v>0.62541666666666662</v>
      </c>
      <c r="H57" s="115">
        <f t="shared" si="16"/>
        <v>0.69541666666666668</v>
      </c>
      <c r="I57" s="115">
        <f t="shared" si="16"/>
        <v>0.77708333333333335</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27471-3941-1F41-93E1-A78BAE921188}">
  <dimension ref="A1:P57"/>
  <sheetViews>
    <sheetView zoomScale="80" zoomScaleNormal="80" workbookViewId="0">
      <pane xSplit="3" ySplit="6" topLeftCell="D32" activePane="bottomRight" state="frozen"/>
      <selection activeCell="D41" sqref="D41:F49"/>
      <selection pane="topRight" activeCell="D41" sqref="D41:F49"/>
      <selection pane="bottomLeft" activeCell="D41" sqref="D41:F49"/>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03" t="s">
        <v>240</v>
      </c>
      <c r="E2" s="296" t="s">
        <v>241</v>
      </c>
      <c r="F2" s="294" t="s">
        <v>242</v>
      </c>
      <c r="G2" s="325" t="s">
        <v>241</v>
      </c>
      <c r="H2" s="317" t="s">
        <v>243</v>
      </c>
      <c r="I2" s="298" t="s">
        <v>242</v>
      </c>
    </row>
    <row r="3" spans="1:11" ht="19" x14ac:dyDescent="0.2">
      <c r="A3" s="32" t="str">
        <f>OVERALL!H1</f>
        <v>MONASH CITY</v>
      </c>
      <c r="B3" s="248">
        <f>OVERALL!H3</f>
        <v>0.56541666666666657</v>
      </c>
      <c r="C3" s="108" t="s">
        <v>70</v>
      </c>
      <c r="D3" s="109">
        <f>IF(D2="-","-",D57)</f>
        <v>0.64854166666666668</v>
      </c>
      <c r="E3" s="109">
        <f t="shared" ref="E3:I3" si="0">IF(E2="-","-",E57)</f>
        <v>0.65083333333333326</v>
      </c>
      <c r="F3" s="109">
        <f t="shared" si="0"/>
        <v>2.0931249999999997</v>
      </c>
      <c r="G3" s="109">
        <f t="shared" si="0"/>
        <v>0.5758333333333332</v>
      </c>
      <c r="H3" s="109">
        <f t="shared" si="0"/>
        <v>0.5691666666666666</v>
      </c>
      <c r="I3" s="109">
        <f t="shared" si="0"/>
        <v>0.49104166666666665</v>
      </c>
    </row>
    <row r="4" spans="1:11" ht="18" customHeight="1" x14ac:dyDescent="0.2">
      <c r="A4" s="17" t="str">
        <f>OVERALL!A4</f>
        <v>AGENT MASTERY SCORE</v>
      </c>
      <c r="B4" s="38">
        <f>IF(C2=0, "-", IF(COUNTIF(D39:I39, "n")=C2, "-", IF(COUNT(D4:I4)=0, "-", AVERAGE(D4:I4))))</f>
        <v>0.48229166666666662</v>
      </c>
      <c r="C4" s="58" t="s">
        <v>1</v>
      </c>
      <c r="D4" s="38">
        <f>IF(D48&lt;0%,0%,IF(D$2="-","-",IF(D$39="n", "-", SUM(D$6,D$12,D$17,D$23,D$28,D$34))))</f>
        <v>0.5541666666666667</v>
      </c>
      <c r="E4" s="38">
        <f t="shared" ref="E4:I4" si="1">IF(E48&lt;0%,0%,IF(E$2="-","-",IF(E$39="n", "-", SUM(E$6,E$12,E$17,E$23,E$28,E$34))))</f>
        <v>0.5708333333333333</v>
      </c>
      <c r="F4" s="38">
        <f t="shared" si="1"/>
        <v>0.41458333333333336</v>
      </c>
      <c r="G4" s="38">
        <f t="shared" si="1"/>
        <v>0.5708333333333333</v>
      </c>
      <c r="H4" s="38">
        <f t="shared" si="1"/>
        <v>0.45416666666666666</v>
      </c>
      <c r="I4" s="38">
        <f t="shared" si="1"/>
        <v>0.32916666666666666</v>
      </c>
      <c r="K4" s="12" t="s">
        <v>7</v>
      </c>
    </row>
    <row r="5" spans="1:11" ht="18" customHeight="1" x14ac:dyDescent="0.25">
      <c r="A5" s="57" t="s">
        <v>45</v>
      </c>
      <c r="B5" s="58">
        <f>IF(B6="-","-",AVERAGE(D5:I5))</f>
        <v>0.48229166666666662</v>
      </c>
      <c r="C5" s="58" t="s">
        <v>1</v>
      </c>
      <c r="D5" s="60">
        <f t="shared" ref="D5:I5" si="2">IF(D$2="","",IF(D$39="n", "", SUM(D$6,D$12,D$17,D$23,D$28)))</f>
        <v>0.5541666666666667</v>
      </c>
      <c r="E5" s="60">
        <f t="shared" si="2"/>
        <v>0.5708333333333333</v>
      </c>
      <c r="F5" s="60">
        <f t="shared" si="2"/>
        <v>0.41458333333333336</v>
      </c>
      <c r="G5" s="60">
        <f t="shared" si="2"/>
        <v>0.5708333333333333</v>
      </c>
      <c r="H5" s="60">
        <f t="shared" si="2"/>
        <v>0.45416666666666666</v>
      </c>
      <c r="I5" s="60">
        <f t="shared" si="2"/>
        <v>0.32916666666666666</v>
      </c>
      <c r="K5" s="7" t="s">
        <v>15</v>
      </c>
    </row>
    <row r="6" spans="1:11" ht="18" customHeight="1" x14ac:dyDescent="0.2">
      <c r="A6" s="20" t="str">
        <f>OVERALL!A6</f>
        <v>ENGAGE</v>
      </c>
      <c r="B6" s="21">
        <f>IF(C11=0,"-",AVERAGE(B7:B10))</f>
        <v>4.1666666666666664E-2</v>
      </c>
      <c r="C6" s="61" t="s">
        <v>0</v>
      </c>
      <c r="D6" s="28">
        <f>IF(D11=0,"-",(COUNTIF(D7:D10, "y")/D11)*OVERALL!$C$6)</f>
        <v>0.05</v>
      </c>
      <c r="E6" s="28">
        <f>IF(E11=0,"-",(COUNTIF(E7:E10, "y")/E11)*OVERALL!$C$6)</f>
        <v>0</v>
      </c>
      <c r="F6" s="28">
        <f>IF(F11=0,"-",(COUNTIF(F7:I10, "y")/F11)*OVERALL!$C$6)</f>
        <v>0</v>
      </c>
      <c r="G6" s="28">
        <f>IF(G11=0,"-",(COUNTIF(G7:G10, "y")/G11)*OVERALL!$C$6)</f>
        <v>0</v>
      </c>
      <c r="H6" s="28">
        <f>IF(H11=0,"-",(COUNTIF(H7:H10, "y")/H11)*OVERALL!$C$6)</f>
        <v>0</v>
      </c>
      <c r="I6" s="28">
        <f>IF(I11=0,"-",(COUNTIF(I7:I10, "y")/I11)*OVERALL!$C$6)</f>
        <v>0</v>
      </c>
    </row>
    <row r="7" spans="1:11" ht="18" customHeight="1" x14ac:dyDescent="0.2">
      <c r="A7" s="33" t="str">
        <f>OVERALL!A7</f>
        <v>WELCOME</v>
      </c>
      <c r="B7" s="3">
        <f>IF(C7=0,"-",COUNTIF(D7:I7,"y")/C7)</f>
        <v>0.16666666666666666</v>
      </c>
      <c r="C7" s="26">
        <f>$C$2-COUNTIF(D7:I7, "-")</f>
        <v>6</v>
      </c>
      <c r="D7" s="302" t="s">
        <v>104</v>
      </c>
      <c r="E7" s="295" t="s">
        <v>103</v>
      </c>
      <c r="F7" s="293" t="s">
        <v>103</v>
      </c>
      <c r="G7" s="324" t="s">
        <v>103</v>
      </c>
      <c r="H7" s="316" t="s">
        <v>103</v>
      </c>
      <c r="I7" s="297" t="s">
        <v>103</v>
      </c>
      <c r="K7" s="11" t="s">
        <v>2</v>
      </c>
    </row>
    <row r="8" spans="1:11" ht="18" customHeight="1" x14ac:dyDescent="0.25">
      <c r="A8" s="33" t="str">
        <f>OVERALL!A8</f>
        <v>INTENT</v>
      </c>
      <c r="B8" s="3">
        <f>IF(C8=0,"-",COUNTIF(D8:I8,"y")/C8)</f>
        <v>0</v>
      </c>
      <c r="C8" s="26">
        <f>$C$2-COUNTIF(D8:I8, "-")</f>
        <v>6</v>
      </c>
      <c r="D8" s="302" t="s">
        <v>103</v>
      </c>
      <c r="E8" s="295" t="s">
        <v>103</v>
      </c>
      <c r="F8" s="293" t="s">
        <v>103</v>
      </c>
      <c r="G8" s="324" t="s">
        <v>103</v>
      </c>
      <c r="H8" s="316" t="s">
        <v>103</v>
      </c>
      <c r="I8" s="297" t="s">
        <v>103</v>
      </c>
      <c r="K8" s="7" t="s">
        <v>14</v>
      </c>
    </row>
    <row r="9" spans="1:11" ht="18" customHeight="1" x14ac:dyDescent="0.2">
      <c r="A9" s="33" t="str">
        <f>OVERALL!A9</f>
        <v>NAME</v>
      </c>
      <c r="B9" s="3">
        <f>IF(C9=0,"-",COUNTIF(D9:I9,"y")/C9)</f>
        <v>0</v>
      </c>
      <c r="C9" s="26">
        <f>$C$2-COUNTIF(D9:I9, "-")</f>
        <v>6</v>
      </c>
      <c r="D9" s="302" t="s">
        <v>103</v>
      </c>
      <c r="E9" s="295" t="s">
        <v>103</v>
      </c>
      <c r="F9" s="293" t="s">
        <v>103</v>
      </c>
      <c r="G9" s="324" t="s">
        <v>103</v>
      </c>
      <c r="H9" s="316" t="s">
        <v>103</v>
      </c>
      <c r="I9" s="297" t="s">
        <v>103</v>
      </c>
      <c r="K9" t="s">
        <v>1</v>
      </c>
    </row>
    <row r="10" spans="1:11" ht="18" customHeight="1" x14ac:dyDescent="0.2">
      <c r="A10" s="33" t="str">
        <f>OVERALL!A10</f>
        <v>BRIDGE</v>
      </c>
      <c r="B10" s="3">
        <f>IF(C10=0,"-",COUNTIF(D10:I10,"y")/C10)</f>
        <v>0</v>
      </c>
      <c r="C10" s="26">
        <f>$C$2-COUNTIF(D10:I10, "-")</f>
        <v>6</v>
      </c>
      <c r="D10" s="302" t="s">
        <v>103</v>
      </c>
      <c r="E10" s="295" t="s">
        <v>103</v>
      </c>
      <c r="F10" s="293" t="s">
        <v>103</v>
      </c>
      <c r="G10" s="324" t="s">
        <v>103</v>
      </c>
      <c r="H10" s="316" t="s">
        <v>103</v>
      </c>
      <c r="I10" s="297" t="s">
        <v>103</v>
      </c>
      <c r="K10" s="13" t="s">
        <v>3</v>
      </c>
    </row>
    <row r="11" spans="1:11" ht="18" customHeight="1" x14ac:dyDescent="0.25">
      <c r="A11" s="2"/>
      <c r="C11" s="63">
        <f>AVERAGE(C7:C10)</f>
        <v>6</v>
      </c>
      <c r="D11" s="27">
        <f t="shared" ref="D11:I11" si="3">COUNTA(D7:D10)-COUNTIF(D7:D10, "-")</f>
        <v>4</v>
      </c>
      <c r="E11" s="27">
        <f t="shared" si="3"/>
        <v>4</v>
      </c>
      <c r="F11" s="27">
        <f>COUNTA(F7:I10)-COUNTIF(F7:I10, "-")</f>
        <v>16</v>
      </c>
      <c r="G11" s="27">
        <f t="shared" si="3"/>
        <v>4</v>
      </c>
      <c r="H11" s="27">
        <f t="shared" si="3"/>
        <v>4</v>
      </c>
      <c r="I11" s="27">
        <f t="shared" si="3"/>
        <v>4</v>
      </c>
      <c r="K11" s="8" t="s">
        <v>13</v>
      </c>
    </row>
    <row r="12" spans="1:11" ht="18" customHeight="1" x14ac:dyDescent="0.2">
      <c r="A12" s="20" t="str">
        <f>OVERALL!A12</f>
        <v>DISCOVER</v>
      </c>
      <c r="B12" s="21">
        <f>IF(C16=0,"-",AVERAGE(B13:B15))</f>
        <v>0.44444444444444442</v>
      </c>
      <c r="C12" s="1" t="s">
        <v>1</v>
      </c>
      <c r="D12" s="28">
        <f>IF(D16=0,"-",(COUNTIF(D13:D15, "y")/D16)*OVERALL!$C$12)</f>
        <v>6.6666666666666666E-2</v>
      </c>
      <c r="E12" s="28">
        <f>IF(E16=0,"-",(COUNTIF(E13:E15, "y")/E16)*OVERALL!$C$12)</f>
        <v>0.13333333333333333</v>
      </c>
      <c r="F12" s="28">
        <f>IF(F16=0,"-",(COUNTIF(F13:I15, "y")/F16)*OVERALL!$C$12)</f>
        <v>8.3333333333333343E-2</v>
      </c>
      <c r="G12" s="28">
        <f>IF(G16=0,"-",(COUNTIF(G13:G15, "y")/G16)*OVERALL!$C$12)</f>
        <v>0.13333333333333333</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2" t="s">
        <v>103</v>
      </c>
      <c r="E13" s="295" t="s">
        <v>103</v>
      </c>
      <c r="F13" s="293" t="s">
        <v>103</v>
      </c>
      <c r="G13" s="324" t="s">
        <v>103</v>
      </c>
      <c r="H13" s="316" t="s">
        <v>103</v>
      </c>
      <c r="I13" s="297" t="s">
        <v>103</v>
      </c>
      <c r="K13" s="14" t="s">
        <v>4</v>
      </c>
    </row>
    <row r="14" spans="1:11" ht="18" customHeight="1" x14ac:dyDescent="0.25">
      <c r="A14" s="33" t="str">
        <f>OVERALL!A14</f>
        <v>LISTEN</v>
      </c>
      <c r="B14" s="3">
        <f>IF(C14=0,"-",COUNTIF(D14:I14,"y")/C14)</f>
        <v>1</v>
      </c>
      <c r="C14" s="26">
        <f>$C$2-COUNTIF(D14:I14, "-")</f>
        <v>6</v>
      </c>
      <c r="D14" s="302" t="s">
        <v>104</v>
      </c>
      <c r="E14" s="295" t="s">
        <v>104</v>
      </c>
      <c r="F14" s="293" t="s">
        <v>104</v>
      </c>
      <c r="G14" s="324" t="s">
        <v>104</v>
      </c>
      <c r="H14" s="316" t="s">
        <v>104</v>
      </c>
      <c r="I14" s="297" t="s">
        <v>104</v>
      </c>
      <c r="K14" s="9" t="s">
        <v>12</v>
      </c>
    </row>
    <row r="15" spans="1:11" ht="18" customHeight="1" x14ac:dyDescent="0.2">
      <c r="A15" s="33" t="str">
        <f>OVERALL!A15</f>
        <v>CONFIRM</v>
      </c>
      <c r="B15" s="3">
        <f>IF(C15=0,"-",COUNTIF(D15:I15,"y")/C15)</f>
        <v>0.33333333333333331</v>
      </c>
      <c r="C15" s="26">
        <f>$C$2-COUNTIF(D15:I15, "-")</f>
        <v>6</v>
      </c>
      <c r="D15" s="302" t="s">
        <v>103</v>
      </c>
      <c r="E15" s="295" t="s">
        <v>104</v>
      </c>
      <c r="F15" s="293" t="s">
        <v>103</v>
      </c>
      <c r="G15" s="324" t="s">
        <v>104</v>
      </c>
      <c r="H15" s="316" t="s">
        <v>103</v>
      </c>
      <c r="I15" s="297" t="s">
        <v>103</v>
      </c>
      <c r="J15" t="s">
        <v>1</v>
      </c>
    </row>
    <row r="16" spans="1:11" ht="18" customHeight="1" x14ac:dyDescent="0.2">
      <c r="A16" s="2"/>
      <c r="C16" s="63">
        <f>AVERAGE(C13:C15)</f>
        <v>6</v>
      </c>
      <c r="D16" s="27">
        <f t="shared" ref="D16:I16" si="4">COUNTA(D13:D15)-COUNTIF(D13:D15, "-")</f>
        <v>3</v>
      </c>
      <c r="E16" s="27">
        <f t="shared" si="4"/>
        <v>3</v>
      </c>
      <c r="F16" s="27">
        <f>COUNTA(F13:I15)-COUNTIF(F13:I15, "-")</f>
        <v>12</v>
      </c>
      <c r="G16" s="27">
        <f t="shared" si="4"/>
        <v>3</v>
      </c>
      <c r="H16" s="27">
        <f t="shared" si="4"/>
        <v>3</v>
      </c>
      <c r="I16" s="27">
        <f t="shared" si="4"/>
        <v>3</v>
      </c>
      <c r="K16" s="15" t="s">
        <v>6</v>
      </c>
    </row>
    <row r="17" spans="1:14" ht="18" customHeight="1" x14ac:dyDescent="0.25">
      <c r="A17" s="20" t="str">
        <f>OVERALL!A17</f>
        <v>EDUCATE</v>
      </c>
      <c r="B17" s="21">
        <f>IF(C22=0,"-",AVERAGE(B18:B21))</f>
        <v>0.66666666666666674</v>
      </c>
      <c r="C17" s="1" t="s">
        <v>1</v>
      </c>
      <c r="D17" s="29">
        <f>IF(D22=0,"-",(COUNTIF(D18:D21, "y")/D22)*OVERALL!$C$17)</f>
        <v>0.1875</v>
      </c>
      <c r="E17" s="29">
        <f>IF(E22=0,"-",(COUNTIF(E18:E21, "y")/E22)*OVERALL!$C$17)</f>
        <v>0.1875</v>
      </c>
      <c r="F17" s="29">
        <f>IF(F22=0,"-",(COUNTIF(F18:I21, "y")/F22)*OVERALL!$C$17)</f>
        <v>0.15625</v>
      </c>
      <c r="G17" s="29">
        <f>IF(G22=0,"-",(COUNTIF(G18:G21, "y")/G22)*OVERALL!$C$17)</f>
        <v>0.1875</v>
      </c>
      <c r="H17" s="29">
        <f>IF(H22=0,"-",(COUNTIF(H18:H21, "y")/H22)*OVERALL!$C$17)</f>
        <v>0.1875</v>
      </c>
      <c r="I17" s="29">
        <f>IF(I22=0,"-",(COUNTIF(I18:I21, "y")/I22)*OVERALL!$C$17)</f>
        <v>6.25E-2</v>
      </c>
      <c r="K17" s="9" t="s">
        <v>5</v>
      </c>
    </row>
    <row r="18" spans="1:14" ht="18" customHeight="1" x14ac:dyDescent="0.2">
      <c r="A18" s="33" t="str">
        <f>OVERALL!A18</f>
        <v>INFORM</v>
      </c>
      <c r="B18" s="3">
        <f>IF(C18=0,"-",COUNTIF(D18:I18,"y")/C18)</f>
        <v>0.83333333333333337</v>
      </c>
      <c r="C18" s="26">
        <f>$C$2-COUNTIF(D18:I18, "-")</f>
        <v>6</v>
      </c>
      <c r="D18" s="302" t="s">
        <v>104</v>
      </c>
      <c r="E18" s="295" t="s">
        <v>104</v>
      </c>
      <c r="F18" s="293" t="s">
        <v>104</v>
      </c>
      <c r="G18" s="324" t="s">
        <v>104</v>
      </c>
      <c r="H18" s="316" t="s">
        <v>104</v>
      </c>
      <c r="I18" s="297" t="s">
        <v>103</v>
      </c>
    </row>
    <row r="19" spans="1:14" ht="18" customHeight="1" x14ac:dyDescent="0.2">
      <c r="A19" s="33" t="str">
        <f>OVERALL!A19</f>
        <v>CHECK</v>
      </c>
      <c r="B19" s="3">
        <f>IF(C19=0,"-",COUNTIF(D19:I19,"y")/C19)</f>
        <v>0</v>
      </c>
      <c r="C19" s="26">
        <f>$C$2-COUNTIF(D19:I19, "-")</f>
        <v>6</v>
      </c>
      <c r="D19" s="302" t="s">
        <v>103</v>
      </c>
      <c r="E19" s="295" t="s">
        <v>103</v>
      </c>
      <c r="F19" s="293" t="s">
        <v>103</v>
      </c>
      <c r="G19" s="324" t="s">
        <v>103</v>
      </c>
      <c r="H19" s="316" t="s">
        <v>103</v>
      </c>
      <c r="I19" s="297" t="s">
        <v>103</v>
      </c>
    </row>
    <row r="20" spans="1:14" ht="18" customHeight="1" x14ac:dyDescent="0.2">
      <c r="A20" s="33" t="str">
        <f>OVERALL!A20</f>
        <v>SEEK</v>
      </c>
      <c r="B20" s="3">
        <f>IF(C20=0,"-",COUNTIF(D20:I20,"y")/C20)</f>
        <v>0.83333333333333337</v>
      </c>
      <c r="C20" s="26">
        <f>$C$2-COUNTIF(D20:I20, "-")</f>
        <v>6</v>
      </c>
      <c r="D20" s="302" t="s">
        <v>104</v>
      </c>
      <c r="E20" s="295" t="s">
        <v>104</v>
      </c>
      <c r="F20" s="293" t="s">
        <v>104</v>
      </c>
      <c r="G20" s="324" t="s">
        <v>104</v>
      </c>
      <c r="H20" s="316" t="s">
        <v>104</v>
      </c>
      <c r="I20" s="297" t="s">
        <v>103</v>
      </c>
      <c r="K20" t="s">
        <v>1</v>
      </c>
    </row>
    <row r="21" spans="1:14" ht="18" customHeight="1" x14ac:dyDescent="0.2">
      <c r="A21" s="33" t="str">
        <f>OVERALL!A21</f>
        <v>CONFIDENCE</v>
      </c>
      <c r="B21" s="3">
        <f>IF(C21=0,"-",COUNTIF(D21:I21,"y")/C21)</f>
        <v>1</v>
      </c>
      <c r="C21" s="26">
        <f>$C$2-COUNTIF(D21:I21, "-")</f>
        <v>6</v>
      </c>
      <c r="D21" s="302" t="s">
        <v>104</v>
      </c>
      <c r="E21" s="295" t="s">
        <v>104</v>
      </c>
      <c r="F21" s="293" t="s">
        <v>104</v>
      </c>
      <c r="G21" s="324" t="s">
        <v>104</v>
      </c>
      <c r="H21" s="316" t="s">
        <v>104</v>
      </c>
      <c r="I21" s="297" t="s">
        <v>104</v>
      </c>
    </row>
    <row r="22" spans="1:14" ht="18" customHeight="1" x14ac:dyDescent="0.2">
      <c r="A22" s="2"/>
      <c r="C22" s="63">
        <f>AVERAGE(C18:C21)</f>
        <v>6</v>
      </c>
      <c r="D22" s="27">
        <f t="shared" ref="D22:I22" si="5">COUNTA(D18:D21)-COUNTIF(D18:D21, "-")</f>
        <v>4</v>
      </c>
      <c r="E22" s="27">
        <f t="shared" si="5"/>
        <v>4</v>
      </c>
      <c r="F22" s="27">
        <f>COUNTA(F18:I21)-COUNTIF(F18:I21, "-")</f>
        <v>16</v>
      </c>
      <c r="G22" s="27">
        <f t="shared" si="5"/>
        <v>4</v>
      </c>
      <c r="H22" s="27">
        <f t="shared" si="5"/>
        <v>4</v>
      </c>
      <c r="I22" s="27">
        <f t="shared" si="5"/>
        <v>4</v>
      </c>
    </row>
    <row r="23" spans="1:14" ht="18" customHeight="1" x14ac:dyDescent="0.2">
      <c r="A23" s="20" t="str">
        <f>OVERALL!A23</f>
        <v>CLOSE</v>
      </c>
      <c r="B23" s="21">
        <f>IF(C27=0,"-",AVERAGE(B24:B26))</f>
        <v>0.27777777777777779</v>
      </c>
      <c r="C23" s="1" t="s">
        <v>1</v>
      </c>
      <c r="D23" s="29">
        <f>IF(D27=0,"-",(COUNTIF(D24:D26, "y")/D27)*OVERALL!$C$23)</f>
        <v>4.9999999999999996E-2</v>
      </c>
      <c r="E23" s="29">
        <f>IF(E27=0,"-",(COUNTIF(E24:E26, "y")/E27)*OVERALL!$C$23)</f>
        <v>4.9999999999999996E-2</v>
      </c>
      <c r="F23" s="29">
        <f>IF(F27=0,"-",(COUNTIF(F24:I26, "y")/F27)*OVERALL!$C$23)</f>
        <v>3.7499999999999999E-2</v>
      </c>
      <c r="G23" s="29">
        <f>IF(G27=0,"-",(COUNTIF(G24:G26, "y")/G27)*OVERALL!$C$23)</f>
        <v>4.9999999999999996E-2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v>
      </c>
      <c r="C24" s="26">
        <f>$C$2-COUNTIF(D24:I24, "-")</f>
        <v>6</v>
      </c>
      <c r="D24" s="302" t="s">
        <v>103</v>
      </c>
      <c r="E24" s="295" t="s">
        <v>103</v>
      </c>
      <c r="F24" s="293" t="s">
        <v>103</v>
      </c>
      <c r="G24" s="324" t="s">
        <v>103</v>
      </c>
      <c r="H24" s="316" t="s">
        <v>103</v>
      </c>
      <c r="I24" s="297" t="s">
        <v>103</v>
      </c>
    </row>
    <row r="25" spans="1:14" ht="18" customHeight="1" x14ac:dyDescent="0.2">
      <c r="A25" s="33" t="str">
        <f>OVERALL!A25</f>
        <v>GRATITUDE</v>
      </c>
      <c r="B25" s="3">
        <f>IF(C25=0,"-",COUNTIF(D25:I25,"y")/C25)</f>
        <v>0</v>
      </c>
      <c r="C25" s="26">
        <f>$C$2-COUNTIF(D25:I25, "-")</f>
        <v>6</v>
      </c>
      <c r="D25" s="302" t="s">
        <v>103</v>
      </c>
      <c r="E25" s="295" t="s">
        <v>103</v>
      </c>
      <c r="F25" s="293" t="s">
        <v>103</v>
      </c>
      <c r="G25" s="324" t="s">
        <v>103</v>
      </c>
      <c r="H25" s="316" t="s">
        <v>103</v>
      </c>
      <c r="I25" s="297" t="s">
        <v>103</v>
      </c>
    </row>
    <row r="26" spans="1:14" ht="18" customHeight="1" x14ac:dyDescent="0.2">
      <c r="A26" s="33" t="str">
        <f>OVERALL!A26</f>
        <v>THANKS</v>
      </c>
      <c r="B26" s="3">
        <f>IF(C26=0,"-",COUNTIF(D26:I26,"y")/C26)</f>
        <v>0.83333333333333337</v>
      </c>
      <c r="C26" s="26">
        <f>$C$2-COUNTIF(D26:I26, "-")</f>
        <v>6</v>
      </c>
      <c r="D26" s="302" t="s">
        <v>104</v>
      </c>
      <c r="E26" s="295" t="s">
        <v>104</v>
      </c>
      <c r="F26" s="293" t="s">
        <v>103</v>
      </c>
      <c r="G26" s="324" t="s">
        <v>104</v>
      </c>
      <c r="H26" s="316" t="s">
        <v>104</v>
      </c>
      <c r="I26" s="297" t="s">
        <v>104</v>
      </c>
    </row>
    <row r="27" spans="1:14" ht="18" customHeight="1" x14ac:dyDescent="0.2">
      <c r="A27" s="2"/>
      <c r="C27" s="63">
        <f>AVERAGE(C24:C26)</f>
        <v>6</v>
      </c>
      <c r="D27" s="27">
        <f t="shared" ref="D27:I27" si="6">COUNTA(D24:D26)-COUNTIF(D24:D26, "-")</f>
        <v>3</v>
      </c>
      <c r="E27" s="27">
        <f t="shared" si="6"/>
        <v>3</v>
      </c>
      <c r="F27" s="27">
        <f>COUNTA(F24:I26)-COUNTIF(F24:I26, "-")</f>
        <v>12</v>
      </c>
      <c r="G27" s="27">
        <f t="shared" si="6"/>
        <v>3</v>
      </c>
      <c r="H27" s="27">
        <f t="shared" si="6"/>
        <v>3</v>
      </c>
      <c r="I27" s="27">
        <f t="shared" si="6"/>
        <v>3</v>
      </c>
    </row>
    <row r="28" spans="1:14" ht="18" customHeight="1" x14ac:dyDescent="0.2">
      <c r="A28" s="20" t="str">
        <f>OVERALL!A28</f>
        <v>IMPACT</v>
      </c>
      <c r="B28" s="21">
        <f>IF(C33=0,"-",AVERAGE(B29:B32))</f>
        <v>0.79166666666666663</v>
      </c>
      <c r="C28" s="1" t="s">
        <v>1</v>
      </c>
      <c r="D28" s="29">
        <f>IF(D33=0,"-",(COUNTIF(D29:D32, "y")/D33)*OVERALL!$C$28)</f>
        <v>0.2</v>
      </c>
      <c r="E28" s="29">
        <f>IF(E33=0,"-",(COUNTIF(E29:E32, "y")/E33)*OVERALL!$C$28)</f>
        <v>0.2</v>
      </c>
      <c r="F28" s="29">
        <f>IF(F33=0,"-",(COUNTIF(F29:I32, "y")/F33)*OVERALL!$C$28)</f>
        <v>0.13750000000000001</v>
      </c>
      <c r="G28" s="29">
        <f>IF(G33=0,"-",(COUNTIF(G29:G32, "y")/G33)*OVERALL!$C$28)</f>
        <v>0.2</v>
      </c>
      <c r="H28" s="29">
        <f>IF(H33=0,"-",(COUNTIF(H29:H32, "y")/H33)*OVERALL!$C$28)</f>
        <v>0.15000000000000002</v>
      </c>
      <c r="I28" s="29">
        <f>IF(I33=0,"-",(COUNTIF(I29:I32, "y")/I33)*OVERALL!$C$28)</f>
        <v>0.15000000000000002</v>
      </c>
    </row>
    <row r="29" spans="1:14" ht="18" customHeight="1" x14ac:dyDescent="0.2">
      <c r="A29" s="33" t="str">
        <f>OVERALL!A29</f>
        <v>VIBRANCY</v>
      </c>
      <c r="B29" s="3">
        <f>IF(C29=0,"-",COUNTIF(D29:I29,"y")/C29)</f>
        <v>1</v>
      </c>
      <c r="C29" s="26">
        <f>$C$2-COUNTIF(D29:I29, "-")</f>
        <v>6</v>
      </c>
      <c r="D29" s="302" t="s">
        <v>104</v>
      </c>
      <c r="E29" s="295" t="s">
        <v>104</v>
      </c>
      <c r="F29" s="293" t="s">
        <v>104</v>
      </c>
      <c r="G29" s="324" t="s">
        <v>104</v>
      </c>
      <c r="H29" s="316" t="s">
        <v>104</v>
      </c>
      <c r="I29" s="297" t="s">
        <v>104</v>
      </c>
    </row>
    <row r="30" spans="1:14" ht="18" customHeight="1" x14ac:dyDescent="0.2">
      <c r="A30" s="33" t="str">
        <f>OVERALL!A30</f>
        <v>EMPATHY</v>
      </c>
      <c r="B30" s="3">
        <f>IF(C30=0,"-",COUNTIF(D30:I30,"y")/C30)</f>
        <v>0.66666666666666663</v>
      </c>
      <c r="C30" s="26">
        <f>$C$2-COUNTIF(D30:I30, "-")</f>
        <v>6</v>
      </c>
      <c r="D30" s="302" t="s">
        <v>104</v>
      </c>
      <c r="E30" s="295" t="s">
        <v>104</v>
      </c>
      <c r="F30" s="293" t="s">
        <v>103</v>
      </c>
      <c r="G30" s="324" t="s">
        <v>104</v>
      </c>
      <c r="H30" s="316" t="s">
        <v>104</v>
      </c>
      <c r="I30" s="297" t="s">
        <v>103</v>
      </c>
    </row>
    <row r="31" spans="1:14" ht="18" customHeight="1" x14ac:dyDescent="0.2">
      <c r="A31" s="33" t="str">
        <f>OVERALL!A31</f>
        <v>CONTROL</v>
      </c>
      <c r="B31" s="3">
        <f>IF(C31=0,"-",COUNTIF(D31:I31,"y")/C31)</f>
        <v>0.66666666666666663</v>
      </c>
      <c r="C31" s="26">
        <f>$C$2-COUNTIF(D31:I31, "-")</f>
        <v>6</v>
      </c>
      <c r="D31" s="302" t="s">
        <v>104</v>
      </c>
      <c r="E31" s="295" t="s">
        <v>104</v>
      </c>
      <c r="F31" s="293" t="s">
        <v>103</v>
      </c>
      <c r="G31" s="324" t="s">
        <v>104</v>
      </c>
      <c r="H31" s="316" t="s">
        <v>103</v>
      </c>
      <c r="I31" s="297" t="s">
        <v>104</v>
      </c>
    </row>
    <row r="32" spans="1:14" ht="18" customHeight="1" x14ac:dyDescent="0.2">
      <c r="A32" s="33" t="str">
        <f>OVERALL!A32</f>
        <v>CLARITY</v>
      </c>
      <c r="B32" s="3">
        <f>IF(C32=0,"-",COUNTIF(D32:I32,"y")/C32)</f>
        <v>0.83333333333333337</v>
      </c>
      <c r="C32" s="26">
        <f>$C$2-COUNTIF(D32:I32, "-")</f>
        <v>6</v>
      </c>
      <c r="D32" s="302" t="s">
        <v>104</v>
      </c>
      <c r="E32" s="295" t="s">
        <v>104</v>
      </c>
      <c r="F32" s="293" t="s">
        <v>103</v>
      </c>
      <c r="G32" s="324" t="s">
        <v>104</v>
      </c>
      <c r="H32" s="316" t="s">
        <v>104</v>
      </c>
      <c r="I32" s="297" t="s">
        <v>104</v>
      </c>
      <c r="N32" t="s">
        <v>1</v>
      </c>
    </row>
    <row r="33" spans="1:16" ht="18" customHeight="1" x14ac:dyDescent="0.2">
      <c r="A33" s="5"/>
      <c r="B33" s="6"/>
      <c r="C33" s="63">
        <f>AVERAGE(C29:C32)</f>
        <v>6</v>
      </c>
      <c r="D33" s="27">
        <f t="shared" ref="D33:I33" si="7">COUNTA(D29:D32)-COUNTIF(D29:D32, "-")</f>
        <v>4</v>
      </c>
      <c r="E33" s="27">
        <f t="shared" si="7"/>
        <v>4</v>
      </c>
      <c r="F33" s="27">
        <f>COUNTA(F29:I32)-COUNTIF(F29:I32, "-")</f>
        <v>16</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47</v>
      </c>
    </row>
    <row r="35" spans="1:16" ht="18" customHeight="1" x14ac:dyDescent="0.2">
      <c r="A35" s="45" t="str">
        <f>OVERALL!A35</f>
        <v>AUDIO ISSUE (MAJOR IMPACT)</v>
      </c>
      <c r="B35" s="3">
        <f>IF(C35=0,"-",COUNTIF(D35:I35,"y")/C35)</f>
        <v>0</v>
      </c>
      <c r="C35" s="26">
        <f>$C$2-COUNTIF(D35:I35, "-")</f>
        <v>6</v>
      </c>
      <c r="D35" s="302" t="s">
        <v>103</v>
      </c>
      <c r="E35" s="295" t="s">
        <v>103</v>
      </c>
      <c r="F35" s="293" t="s">
        <v>103</v>
      </c>
      <c r="G35" s="324" t="s">
        <v>103</v>
      </c>
      <c r="H35" s="316" t="s">
        <v>103</v>
      </c>
      <c r="I35" s="297" t="s">
        <v>103</v>
      </c>
      <c r="K35" s="48">
        <v>-0.3</v>
      </c>
      <c r="M35" s="48"/>
      <c r="N35" s="48"/>
      <c r="O35" s="48"/>
    </row>
    <row r="36" spans="1:16" ht="18" customHeight="1" x14ac:dyDescent="0.2">
      <c r="A36" s="45" t="str">
        <f>OVERALL!A36</f>
        <v>AUDIO ISSUE (DISTRACTION)</v>
      </c>
      <c r="B36" s="3">
        <f>IF(C36=0,"-",COUNTIF(D36:I36,"y")/C36)</f>
        <v>0</v>
      </c>
      <c r="C36" s="26">
        <f>$C$2-COUNTIF(D36:I36, "-")</f>
        <v>6</v>
      </c>
      <c r="D36" s="302" t="s">
        <v>103</v>
      </c>
      <c r="E36" s="295" t="s">
        <v>103</v>
      </c>
      <c r="F36" s="293" t="s">
        <v>103</v>
      </c>
      <c r="G36" s="324" t="s">
        <v>103</v>
      </c>
      <c r="H36" s="316" t="s">
        <v>103</v>
      </c>
      <c r="I36" s="297" t="s">
        <v>103</v>
      </c>
      <c r="K36" s="48">
        <v>-0.1</v>
      </c>
      <c r="M36" s="48"/>
      <c r="N36" s="48"/>
      <c r="O36" s="48"/>
    </row>
    <row r="37" spans="1:16" ht="18" customHeight="1" x14ac:dyDescent="0.2">
      <c r="A37" s="5"/>
      <c r="B37" s="6"/>
      <c r="C37" s="63">
        <f>C35</f>
        <v>6</v>
      </c>
      <c r="D37" s="27">
        <f t="shared" ref="D37:I37" si="9">IF(D35="NA","",COUNTIF(D35:D36, "y"))</f>
        <v>0</v>
      </c>
      <c r="E37" s="27">
        <f t="shared" si="9"/>
        <v>0</v>
      </c>
      <c r="F37" s="27">
        <f>IF(F35="NA","",COUNTIF(F35:I36, "y"))</f>
        <v>0</v>
      </c>
      <c r="G37" s="27">
        <f t="shared" si="9"/>
        <v>0</v>
      </c>
      <c r="H37" s="27">
        <f t="shared" si="9"/>
        <v>0</v>
      </c>
      <c r="I37" s="27">
        <f t="shared" si="9"/>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26" t="s">
        <v>104</v>
      </c>
      <c r="E39" s="326" t="s">
        <v>104</v>
      </c>
      <c r="F39" s="326" t="s">
        <v>104</v>
      </c>
      <c r="G39" s="326" t="s">
        <v>104</v>
      </c>
      <c r="H39" s="326" t="s">
        <v>104</v>
      </c>
      <c r="I39" s="326" t="s">
        <v>104</v>
      </c>
    </row>
    <row r="40" spans="1:16" ht="18" customHeight="1" x14ac:dyDescent="0.2">
      <c r="A40" s="33" t="str">
        <f>OVERALL!A40</f>
        <v>TALK TIME</v>
      </c>
      <c r="B40" s="290">
        <f>IF(C40=0,"-",AVERAGE(D40:I40))</f>
        <v>1.2326388888888888E-3</v>
      </c>
      <c r="C40" s="26">
        <f t="shared" si="10"/>
        <v>6</v>
      </c>
      <c r="D40" s="328">
        <v>1.5740740740740741E-3</v>
      </c>
      <c r="E40" s="328">
        <v>1.1458333333333333E-3</v>
      </c>
      <c r="F40" s="329">
        <v>8.9120370370370373E-4</v>
      </c>
      <c r="G40" s="329">
        <v>1.8865740740740742E-3</v>
      </c>
      <c r="H40" s="329">
        <v>1.4351851851851852E-3</v>
      </c>
      <c r="I40" s="329">
        <v>4.6296296296296298E-4</v>
      </c>
      <c r="J40" s="46"/>
      <c r="K40" s="265"/>
      <c r="L40" s="265"/>
      <c r="M40" s="265"/>
      <c r="N40" s="265"/>
      <c r="O40" s="265"/>
      <c r="P40" s="265"/>
    </row>
    <row r="41" spans="1:16" ht="18" customHeight="1" x14ac:dyDescent="0.2">
      <c r="A41" s="33" t="str">
        <f>OVERALL!A41</f>
        <v>ASSESSOR RATING (0-10)</v>
      </c>
      <c r="B41" s="287">
        <f>IF(C41=0,"-",SUM(D41:I41)/C41)</f>
        <v>4.166666666666667</v>
      </c>
      <c r="C41" s="26">
        <f t="shared" si="10"/>
        <v>6</v>
      </c>
      <c r="D41" s="330">
        <v>5</v>
      </c>
      <c r="E41" s="330">
        <v>5</v>
      </c>
      <c r="F41" s="330">
        <v>3</v>
      </c>
      <c r="G41" s="330">
        <v>5</v>
      </c>
      <c r="H41" s="330">
        <v>4</v>
      </c>
      <c r="I41" s="330">
        <v>3</v>
      </c>
      <c r="J41" s="284"/>
      <c r="K41" s="285"/>
      <c r="L41" s="285"/>
      <c r="M41" s="285"/>
      <c r="N41" s="285"/>
      <c r="O41" s="285"/>
      <c r="P41" s="285"/>
    </row>
    <row r="42" spans="1:16" ht="18" customHeight="1" x14ac:dyDescent="0.2">
      <c r="A42" s="33" t="str">
        <f>OVERALL!A42</f>
        <v>EXPLAINED KEY FEATURES</v>
      </c>
      <c r="B42" s="3">
        <f>IF(C42=0,"-",COUNTIF(D42:I42, "y")/C42)</f>
        <v>0.5</v>
      </c>
      <c r="C42" s="26">
        <f t="shared" si="10"/>
        <v>6</v>
      </c>
      <c r="D42" s="326" t="s">
        <v>104</v>
      </c>
      <c r="E42" s="326" t="s">
        <v>104</v>
      </c>
      <c r="F42" s="326" t="s">
        <v>103</v>
      </c>
      <c r="G42" s="326" t="s">
        <v>104</v>
      </c>
      <c r="H42" s="326" t="s">
        <v>103</v>
      </c>
      <c r="I42" s="326" t="s">
        <v>103</v>
      </c>
      <c r="J42" s="47"/>
      <c r="K42" t="s">
        <v>1</v>
      </c>
    </row>
    <row r="43" spans="1:16" ht="18" customHeight="1" x14ac:dyDescent="0.2">
      <c r="A43" s="33" t="str">
        <f>OVERALL!A43</f>
        <v>REVEALED PRICING</v>
      </c>
      <c r="B43" s="3">
        <f>IF(C43=0,"-",COUNTIF(D43:I43, "y")/C43)</f>
        <v>0.4</v>
      </c>
      <c r="C43" s="26">
        <f t="shared" si="10"/>
        <v>5</v>
      </c>
      <c r="D43" s="326" t="s">
        <v>104</v>
      </c>
      <c r="E43" s="326" t="s">
        <v>74</v>
      </c>
      <c r="F43" s="326" t="s">
        <v>103</v>
      </c>
      <c r="G43" s="326" t="s">
        <v>104</v>
      </c>
      <c r="H43" s="326" t="s">
        <v>103</v>
      </c>
      <c r="I43" s="326" t="s">
        <v>103</v>
      </c>
    </row>
    <row r="44" spans="1:16" ht="18" customHeight="1" x14ac:dyDescent="0.2">
      <c r="A44" s="33" t="str">
        <f>OVERALL!A44</f>
        <v>EXPLAINED ACTIONS &amp; PROCESS</v>
      </c>
      <c r="B44" s="3">
        <f>IF(C44=0,"-",COUNTIF(D44:I44, "y")/C44)</f>
        <v>0.66666666666666663</v>
      </c>
      <c r="C44" s="26">
        <f t="shared" si="10"/>
        <v>6</v>
      </c>
      <c r="D44" s="326" t="s">
        <v>104</v>
      </c>
      <c r="E44" s="326" t="s">
        <v>104</v>
      </c>
      <c r="F44" s="326" t="s">
        <v>104</v>
      </c>
      <c r="G44" s="326" t="s">
        <v>104</v>
      </c>
      <c r="H44" s="326" t="s">
        <v>103</v>
      </c>
      <c r="I44" s="326" t="s">
        <v>103</v>
      </c>
    </row>
    <row r="45" spans="1:16" ht="18" customHeight="1" x14ac:dyDescent="0.2">
      <c r="A45" s="33" t="str">
        <f>OVERALL!A45</f>
        <v>WEBSITE EDUCATION</v>
      </c>
      <c r="B45" s="3">
        <f>IF(C45=0,"-",COUNTIF(D45:I45, "y")/C45)</f>
        <v>0.66666666666666663</v>
      </c>
      <c r="C45" s="26">
        <f t="shared" si="10"/>
        <v>6</v>
      </c>
      <c r="D45" s="326" t="s">
        <v>104</v>
      </c>
      <c r="E45" s="326" t="s">
        <v>103</v>
      </c>
      <c r="F45" s="326" t="s">
        <v>103</v>
      </c>
      <c r="G45" s="326" t="s">
        <v>104</v>
      </c>
      <c r="H45" s="326" t="s">
        <v>104</v>
      </c>
      <c r="I45" s="326" t="s">
        <v>104</v>
      </c>
    </row>
    <row r="46" spans="1:16" ht="18" customHeight="1" x14ac:dyDescent="0.2">
      <c r="A46" s="18"/>
      <c r="B46" s="3"/>
      <c r="C46" s="26"/>
      <c r="D46" s="263"/>
      <c r="E46" s="263"/>
      <c r="F46" s="263"/>
      <c r="G46" s="263"/>
      <c r="H46" s="263"/>
      <c r="I46" s="263"/>
    </row>
    <row r="47" spans="1:16" ht="165" x14ac:dyDescent="0.2">
      <c r="A47" s="25" t="s">
        <v>1</v>
      </c>
      <c r="B47" s="377" t="s">
        <v>34</v>
      </c>
      <c r="C47" s="378"/>
      <c r="D47" s="23" t="s">
        <v>244</v>
      </c>
      <c r="E47" s="23" t="s">
        <v>245</v>
      </c>
      <c r="F47" s="23" t="s">
        <v>246</v>
      </c>
      <c r="G47" s="23" t="s">
        <v>247</v>
      </c>
      <c r="H47" s="23" t="s">
        <v>248</v>
      </c>
      <c r="I47" s="23" t="s">
        <v>249</v>
      </c>
    </row>
    <row r="48" spans="1:16" ht="18" customHeight="1" x14ac:dyDescent="0.2">
      <c r="A48" s="59" t="s">
        <v>44</v>
      </c>
      <c r="D48" s="50">
        <f t="shared" ref="D48:I48" si="11">IF(D$2="","",IF(D$39="n", "", SUM(D$6,D$12,D$17,D$23,D$28,D$34)))</f>
        <v>0.5541666666666667</v>
      </c>
      <c r="E48" s="50">
        <f t="shared" si="11"/>
        <v>0.5708333333333333</v>
      </c>
      <c r="F48" s="50">
        <f t="shared" si="11"/>
        <v>0.41458333333333336</v>
      </c>
      <c r="G48" s="50">
        <f t="shared" si="11"/>
        <v>0.5708333333333333</v>
      </c>
      <c r="H48" s="50">
        <f t="shared" si="11"/>
        <v>0.45416666666666666</v>
      </c>
      <c r="I48" s="50">
        <f t="shared" si="11"/>
        <v>0.32916666666666666</v>
      </c>
    </row>
    <row r="50" spans="1:9" ht="19" x14ac:dyDescent="0.25">
      <c r="A50" s="110" t="s">
        <v>71</v>
      </c>
      <c r="B50" s="90" t="s">
        <v>72</v>
      </c>
    </row>
    <row r="51" spans="1:9" x14ac:dyDescent="0.2">
      <c r="A51" s="111" t="s">
        <v>60</v>
      </c>
      <c r="B51" s="112">
        <v>0.3</v>
      </c>
      <c r="C51" s="111"/>
      <c r="D51" s="256">
        <f>[1]MONASH!D$4</f>
        <v>0.86875000000000002</v>
      </c>
      <c r="E51" s="256">
        <f>[1]MONASH!E$4</f>
        <v>0.83750000000000002</v>
      </c>
      <c r="F51" s="256">
        <f>[1]MONASH!F$4</f>
        <v>0.55624999999999991</v>
      </c>
      <c r="G51" s="256">
        <f>[1]MONASH!G$4</f>
        <v>0.58749999999999991</v>
      </c>
      <c r="H51" s="256">
        <f>[1]MONASH!H$4</f>
        <v>0.83750000000000002</v>
      </c>
      <c r="I51" s="256">
        <f>[1]MONASH!I$4</f>
        <v>0.86875000000000002</v>
      </c>
    </row>
    <row r="52" spans="1:9" x14ac:dyDescent="0.2">
      <c r="A52" s="111" t="s">
        <v>61</v>
      </c>
      <c r="B52" s="112">
        <v>0.7</v>
      </c>
      <c r="C52" s="111"/>
      <c r="D52" s="257">
        <f t="shared" ref="D52:I52" si="12">D4</f>
        <v>0.5541666666666667</v>
      </c>
      <c r="E52" s="257">
        <f t="shared" si="12"/>
        <v>0.5708333333333333</v>
      </c>
      <c r="F52" s="257">
        <f t="shared" si="12"/>
        <v>0.41458333333333336</v>
      </c>
      <c r="G52" s="257">
        <f t="shared" si="12"/>
        <v>0.5708333333333333</v>
      </c>
      <c r="H52" s="257">
        <f t="shared" si="12"/>
        <v>0.45416666666666666</v>
      </c>
      <c r="I52" s="257">
        <f t="shared" si="12"/>
        <v>0.32916666666666666</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0.260625</v>
      </c>
      <c r="E55" s="257">
        <f t="shared" ref="E55:I55" si="13">IF(E51="-","-",E51*$B$51)</f>
        <v>0.25124999999999997</v>
      </c>
      <c r="F55" s="257">
        <f t="shared" si="13"/>
        <v>0.16687499999999997</v>
      </c>
      <c r="G55" s="257">
        <f t="shared" si="13"/>
        <v>0.17624999999999996</v>
      </c>
      <c r="H55" s="257">
        <f t="shared" si="13"/>
        <v>0.25124999999999997</v>
      </c>
      <c r="I55" s="257">
        <f t="shared" si="13"/>
        <v>0.260625</v>
      </c>
    </row>
    <row r="56" spans="1:9" x14ac:dyDescent="0.2">
      <c r="A56" s="111" t="s">
        <v>61</v>
      </c>
      <c r="B56" s="111"/>
      <c r="C56" s="111"/>
      <c r="D56" s="257">
        <f t="shared" ref="D56:I56" si="14">IF(D52="-","-",D52*$B$52)</f>
        <v>0.38791666666666669</v>
      </c>
      <c r="E56" s="257">
        <f t="shared" si="14"/>
        <v>0.39958333333333329</v>
      </c>
      <c r="F56" s="257">
        <f t="shared" si="14"/>
        <v>0.29020833333333335</v>
      </c>
      <c r="G56" s="257">
        <f t="shared" si="14"/>
        <v>0.39958333333333329</v>
      </c>
      <c r="H56" s="257">
        <f t="shared" si="14"/>
        <v>0.31791666666666663</v>
      </c>
      <c r="I56" s="257">
        <f t="shared" si="14"/>
        <v>0.23041666666666666</v>
      </c>
    </row>
    <row r="57" spans="1:9" x14ac:dyDescent="0.2">
      <c r="A57" s="114" t="s">
        <v>56</v>
      </c>
      <c r="B57" s="114"/>
      <c r="C57" s="114"/>
      <c r="D57" s="115">
        <f t="shared" ref="D57:E57" si="15">IF(D51="","",IF(D52="","",SUM(D55:D56)))</f>
        <v>0.64854166666666668</v>
      </c>
      <c r="E57" s="115">
        <f t="shared" si="15"/>
        <v>0.65083333333333326</v>
      </c>
      <c r="F57" s="115">
        <f>IF(F51="","",IF(F52="","",SUM(F55:I56)))</f>
        <v>2.0931249999999997</v>
      </c>
      <c r="G57" s="115">
        <f t="shared" ref="G57:I57" si="16">IF(G51="","",IF(G52="","",SUM(G55:G56)))</f>
        <v>0.5758333333333332</v>
      </c>
      <c r="H57" s="115">
        <f t="shared" si="16"/>
        <v>0.5691666666666666</v>
      </c>
      <c r="I57" s="115">
        <f t="shared" si="16"/>
        <v>0.49104166666666665</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0" zoomScaleNormal="80" workbookViewId="0">
      <pane xSplit="3" ySplit="6" topLeftCell="D39"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11" t="s">
        <v>148</v>
      </c>
      <c r="E2" s="310" t="s">
        <v>144</v>
      </c>
      <c r="F2" s="294" t="s">
        <v>109</v>
      </c>
      <c r="G2" s="327" t="s">
        <v>179</v>
      </c>
      <c r="H2" s="321" t="s">
        <v>166</v>
      </c>
      <c r="I2" s="301" t="s">
        <v>130</v>
      </c>
    </row>
    <row r="3" spans="1:11" ht="19" x14ac:dyDescent="0.2">
      <c r="A3" s="32" t="str">
        <f>OVERALL!N1</f>
        <v>MORNINGTON PENINSULA</v>
      </c>
      <c r="B3" s="248">
        <f>OVERALL!N3</f>
        <v>0.63301388888888888</v>
      </c>
      <c r="C3" s="108" t="s">
        <v>70</v>
      </c>
      <c r="D3" s="109">
        <f>IF(D2="-","-",D57)</f>
        <v>0.6645416666666667</v>
      </c>
      <c r="E3" s="109">
        <f t="shared" ref="E3:F3" si="0">IF(E2="-","-",E57)</f>
        <v>0.63183333333333325</v>
      </c>
      <c r="F3" s="109">
        <f t="shared" si="0"/>
        <v>0.52454166666666668</v>
      </c>
      <c r="G3" s="109">
        <f t="shared" ref="G3:I3" si="1">IF(G2="-","-",G57)</f>
        <v>0.73683333333333334</v>
      </c>
      <c r="H3" s="109">
        <f t="shared" si="1"/>
        <v>0.66683333333333328</v>
      </c>
      <c r="I3" s="109">
        <f t="shared" si="1"/>
        <v>0.57350000000000001</v>
      </c>
    </row>
    <row r="4" spans="1:11" ht="18" customHeight="1" x14ac:dyDescent="0.2">
      <c r="A4" s="17" t="str">
        <f>OVERALL!A4</f>
        <v>AGENT MASTERY SCORE</v>
      </c>
      <c r="B4" s="38">
        <f>IF(C2=0, "-", IF(COUNTIF(D39:I39, "n")=C2, "-", IF(COUNT(D4:I4)=0, "-", AVERAGE(D4:I4))))</f>
        <v>0.56805555555555554</v>
      </c>
      <c r="C4" s="58" t="s">
        <v>1</v>
      </c>
      <c r="D4" s="38">
        <f>IF(D48&lt;0%,0%,IF(D$2="-","-",IF(D$39="n", "-", SUM(D$6,D$12,D$17,D$23,D$28,D$34))))</f>
        <v>0.60416666666666674</v>
      </c>
      <c r="E4" s="38">
        <f t="shared" ref="E4:F4" si="2">IF(E48&lt;0%,0%,IF(E$2="-","-",IF(E$39="n", "-", SUM(E$6,E$12,E$17,E$23,E$28,E$34))))</f>
        <v>0.5708333333333333</v>
      </c>
      <c r="F4" s="38">
        <f t="shared" si="2"/>
        <v>0.40416666666666667</v>
      </c>
      <c r="G4" s="38">
        <f t="shared" ref="G4:I4" si="3">IF(G48&lt;0%,0%,IF(G$2="-","-",IF(G$39="n", "-", SUM(G$6,G$12,G$17,G$23,G$28,G$34))))</f>
        <v>0.72083333333333344</v>
      </c>
      <c r="H4" s="38">
        <f t="shared" si="3"/>
        <v>0.62083333333333335</v>
      </c>
      <c r="I4" s="38">
        <f t="shared" si="3"/>
        <v>0.48749999999999999</v>
      </c>
      <c r="K4" s="12" t="s">
        <v>7</v>
      </c>
    </row>
    <row r="5" spans="1:11" ht="18" customHeight="1" x14ac:dyDescent="0.25">
      <c r="A5" s="57" t="s">
        <v>45</v>
      </c>
      <c r="B5" s="58">
        <f>IF(B6="-","-",AVERAGE(D5:I5))</f>
        <v>0.56805555555555554</v>
      </c>
      <c r="C5" s="58" t="s">
        <v>1</v>
      </c>
      <c r="D5" s="60">
        <f t="shared" ref="D5:I5" si="4">IF(D$2="","",IF(D$39="n", "", SUM(D$6,D$12,D$17,D$23,D$28)))</f>
        <v>0.60416666666666674</v>
      </c>
      <c r="E5" s="60">
        <f t="shared" si="4"/>
        <v>0.5708333333333333</v>
      </c>
      <c r="F5" s="60">
        <f t="shared" si="4"/>
        <v>0.40416666666666667</v>
      </c>
      <c r="G5" s="60">
        <f t="shared" si="4"/>
        <v>0.72083333333333344</v>
      </c>
      <c r="H5" s="60">
        <f t="shared" si="4"/>
        <v>0.62083333333333335</v>
      </c>
      <c r="I5" s="60">
        <f t="shared" si="4"/>
        <v>0.48749999999999999</v>
      </c>
      <c r="K5" s="7" t="s">
        <v>15</v>
      </c>
    </row>
    <row r="6" spans="1:11" ht="18" customHeight="1" x14ac:dyDescent="0.2">
      <c r="A6" s="20" t="str">
        <f>OVERALL!A6</f>
        <v>ENGAGE</v>
      </c>
      <c r="B6" s="21">
        <f>IF(C11=0,"-",AVERAGE(B7:B10))</f>
        <v>0.20833333333333331</v>
      </c>
      <c r="C6" s="61" t="s">
        <v>0</v>
      </c>
      <c r="D6" s="28">
        <f>IF(D11=0,"-",(COUNTIF(D7:D10, "y")/D11)*OVERALL!$C$6)</f>
        <v>0.05</v>
      </c>
      <c r="E6" s="28">
        <f>IF(E11=0,"-",(COUNTIF(E7:E10, "y")/E11)*OVERALL!$C$6)</f>
        <v>0</v>
      </c>
      <c r="F6" s="28">
        <f>IF(F11=0,"-",(COUNTIF(F7:F10, "y")/F11)*OVERALL!$C$6)</f>
        <v>0</v>
      </c>
      <c r="G6" s="28">
        <f>IF(G11=0,"-",(COUNTIF(G7:G10, "y")/G11)*OVERALL!$C$6)</f>
        <v>0.1</v>
      </c>
      <c r="H6" s="28">
        <f>IF(H11=0,"-",(COUNTIF(H7:H10, "y")/H11)*OVERALL!$C$6)</f>
        <v>0.05</v>
      </c>
      <c r="I6" s="28">
        <f>IF(I11=0,"-",(COUNTIF(I7:I10, "y")/I11)*OVERALL!$C$6)</f>
        <v>0.05</v>
      </c>
    </row>
    <row r="7" spans="1:11" ht="18" customHeight="1" x14ac:dyDescent="0.2">
      <c r="A7" s="33" t="str">
        <f>OVERALL!A7</f>
        <v>WELCOME</v>
      </c>
      <c r="B7" s="3">
        <f>IF(C7=0,"-",COUNTIF(D7:I7,"y")/C7)</f>
        <v>0.5</v>
      </c>
      <c r="C7" s="26">
        <f>$C$2-COUNTIF(D7:I7, "-")</f>
        <v>6</v>
      </c>
      <c r="D7" s="312" t="s">
        <v>103</v>
      </c>
      <c r="E7" s="309" t="s">
        <v>103</v>
      </c>
      <c r="F7" s="293" t="s">
        <v>103</v>
      </c>
      <c r="G7" s="326" t="s">
        <v>104</v>
      </c>
      <c r="H7" s="320" t="s">
        <v>104</v>
      </c>
      <c r="I7" s="300" t="s">
        <v>104</v>
      </c>
      <c r="K7" s="11" t="s">
        <v>2</v>
      </c>
    </row>
    <row r="8" spans="1:11" ht="18" customHeight="1" x14ac:dyDescent="0.25">
      <c r="A8" s="33" t="str">
        <f>OVERALL!A8</f>
        <v>INTENT</v>
      </c>
      <c r="B8" s="3">
        <f>IF(C8=0,"-",COUNTIF(D8:I8,"y")/C8)</f>
        <v>0.33333333333333331</v>
      </c>
      <c r="C8" s="26">
        <f>$C$2-COUNTIF(D8:I8, "-")</f>
        <v>6</v>
      </c>
      <c r="D8" s="312" t="s">
        <v>104</v>
      </c>
      <c r="E8" s="309" t="s">
        <v>103</v>
      </c>
      <c r="F8" s="293" t="s">
        <v>103</v>
      </c>
      <c r="G8" s="326" t="s">
        <v>104</v>
      </c>
      <c r="H8" s="320" t="s">
        <v>103</v>
      </c>
      <c r="I8" s="300" t="s">
        <v>103</v>
      </c>
      <c r="K8" s="7" t="s">
        <v>14</v>
      </c>
    </row>
    <row r="9" spans="1:11" ht="18" customHeight="1" x14ac:dyDescent="0.2">
      <c r="A9" s="33" t="str">
        <f>OVERALL!A9</f>
        <v>NAME</v>
      </c>
      <c r="B9" s="3">
        <f>IF(C9=0,"-",COUNTIF(D9:I9,"y")/C9)</f>
        <v>0</v>
      </c>
      <c r="C9" s="26">
        <f>$C$2-COUNTIF(D9:I9, "-")</f>
        <v>6</v>
      </c>
      <c r="D9" s="312" t="s">
        <v>103</v>
      </c>
      <c r="E9" s="309" t="s">
        <v>103</v>
      </c>
      <c r="F9" s="293" t="s">
        <v>103</v>
      </c>
      <c r="G9" s="326" t="s">
        <v>103</v>
      </c>
      <c r="H9" s="320" t="s">
        <v>103</v>
      </c>
      <c r="I9" s="300" t="s">
        <v>103</v>
      </c>
      <c r="K9" t="s">
        <v>1</v>
      </c>
    </row>
    <row r="10" spans="1:11" ht="18" customHeight="1" x14ac:dyDescent="0.2">
      <c r="A10" s="33" t="str">
        <f>OVERALL!A10</f>
        <v>BRIDGE</v>
      </c>
      <c r="B10" s="3">
        <f>IF(C10=0,"-",COUNTIF(D10:I10,"y")/C10)</f>
        <v>0</v>
      </c>
      <c r="C10" s="26">
        <f>$C$2-COUNTIF(D10:I10, "-")</f>
        <v>6</v>
      </c>
      <c r="D10" s="312" t="s">
        <v>103</v>
      </c>
      <c r="E10" s="309" t="s">
        <v>103</v>
      </c>
      <c r="F10" s="293" t="s">
        <v>103</v>
      </c>
      <c r="G10" s="326" t="s">
        <v>103</v>
      </c>
      <c r="H10" s="320" t="s">
        <v>103</v>
      </c>
      <c r="I10" s="300" t="s">
        <v>103</v>
      </c>
      <c r="K10" s="13" t="s">
        <v>3</v>
      </c>
    </row>
    <row r="11" spans="1:11" ht="18" customHeight="1" x14ac:dyDescent="0.25">
      <c r="A11" s="2"/>
      <c r="C11" s="63">
        <f>AVERAGE(C7:C10)</f>
        <v>6</v>
      </c>
      <c r="D11" s="27">
        <f t="shared" ref="D11:F11" si="5">COUNTA(D7:D10)-COUNTIF(D7:D10, "-")</f>
        <v>4</v>
      </c>
      <c r="E11" s="27">
        <f t="shared" si="5"/>
        <v>4</v>
      </c>
      <c r="F11" s="27">
        <f t="shared" si="5"/>
        <v>4</v>
      </c>
      <c r="G11" s="27">
        <f t="shared" ref="G11:I11" si="6">COUNTA(G7:G10)-COUNTIF(G7:G10, "-")</f>
        <v>4</v>
      </c>
      <c r="H11" s="27">
        <f t="shared" si="6"/>
        <v>4</v>
      </c>
      <c r="I11" s="27">
        <f t="shared" si="6"/>
        <v>4</v>
      </c>
      <c r="K11" s="8" t="s">
        <v>13</v>
      </c>
    </row>
    <row r="12" spans="1:11" ht="18" customHeight="1" x14ac:dyDescent="0.2">
      <c r="A12" s="20" t="str">
        <f>OVERALL!A12</f>
        <v>DISCOVER</v>
      </c>
      <c r="B12" s="21">
        <f>IF(C16=0,"-",AVERAGE(B13:B15))</f>
        <v>0.44444444444444448</v>
      </c>
      <c r="C12" s="1" t="s">
        <v>1</v>
      </c>
      <c r="D12" s="28">
        <f>IF(D16=0,"-",(COUNTIF(D13:D15, "y")/D16)*OVERALL!$C$12)</f>
        <v>6.6666666666666666E-2</v>
      </c>
      <c r="E12" s="28">
        <f>IF(E16=0,"-",(COUNTIF(E13:E15, "y")/E16)*OVERALL!$C$12)</f>
        <v>0.13333333333333333</v>
      </c>
      <c r="F12" s="28">
        <f>IF(F16=0,"-",(COUNTIF(F13:F15, "y")/F16)*OVERALL!$C$12)</f>
        <v>6.6666666666666666E-2</v>
      </c>
      <c r="G12" s="28">
        <f>IF(G16=0,"-",(COUNTIF(G13:G15, "y")/G16)*OVERALL!$C$12)</f>
        <v>0.13333333333333333</v>
      </c>
      <c r="H12" s="28">
        <f>IF(H16=0,"-",(COUNTIF(H13:H15, "y")/H16)*OVERALL!$C$12)</f>
        <v>0.13333333333333333</v>
      </c>
      <c r="I12" s="28">
        <f>IF(I16=0,"-",(COUNTIF(I13:I15, "y")/I16)*OVERALL!$C$12)</f>
        <v>0</v>
      </c>
      <c r="K12" t="s">
        <v>1</v>
      </c>
    </row>
    <row r="13" spans="1:11" ht="18" customHeight="1" x14ac:dyDescent="0.2">
      <c r="A13" s="33" t="str">
        <f>OVERALL!A13</f>
        <v>CONVERSE</v>
      </c>
      <c r="B13" s="3">
        <f>IF(C13=0,"-",COUNTIF(D13:I13,"y")/C13)</f>
        <v>0</v>
      </c>
      <c r="C13" s="26">
        <f>$C$2-COUNTIF(D13:I13, "-")</f>
        <v>6</v>
      </c>
      <c r="D13" s="312" t="s">
        <v>103</v>
      </c>
      <c r="E13" s="309" t="s">
        <v>103</v>
      </c>
      <c r="F13" s="293" t="s">
        <v>103</v>
      </c>
      <c r="G13" s="326" t="s">
        <v>103</v>
      </c>
      <c r="H13" s="320" t="s">
        <v>103</v>
      </c>
      <c r="I13" s="300" t="s">
        <v>103</v>
      </c>
      <c r="K13" s="14" t="s">
        <v>4</v>
      </c>
    </row>
    <row r="14" spans="1:11" ht="18" customHeight="1" x14ac:dyDescent="0.25">
      <c r="A14" s="33" t="str">
        <f>OVERALL!A14</f>
        <v>LISTEN</v>
      </c>
      <c r="B14" s="3">
        <f>IF(C14=0,"-",COUNTIF(D14:I14,"y")/C14)</f>
        <v>0.83333333333333337</v>
      </c>
      <c r="C14" s="26">
        <f>$C$2-COUNTIF(D14:I14, "-")</f>
        <v>6</v>
      </c>
      <c r="D14" s="312" t="s">
        <v>104</v>
      </c>
      <c r="E14" s="309" t="s">
        <v>104</v>
      </c>
      <c r="F14" s="293" t="s">
        <v>104</v>
      </c>
      <c r="G14" s="326" t="s">
        <v>104</v>
      </c>
      <c r="H14" s="320" t="s">
        <v>104</v>
      </c>
      <c r="I14" s="300" t="s">
        <v>103</v>
      </c>
      <c r="K14" s="9" t="s">
        <v>12</v>
      </c>
    </row>
    <row r="15" spans="1:11" ht="18" customHeight="1" x14ac:dyDescent="0.2">
      <c r="A15" s="33" t="str">
        <f>OVERALL!A15</f>
        <v>CONFIRM</v>
      </c>
      <c r="B15" s="3">
        <f>IF(C15=0,"-",COUNTIF(D15:I15,"y")/C15)</f>
        <v>0.5</v>
      </c>
      <c r="C15" s="26">
        <f>$C$2-COUNTIF(D15:I15, "-")</f>
        <v>6</v>
      </c>
      <c r="D15" s="312" t="s">
        <v>103</v>
      </c>
      <c r="E15" s="309" t="s">
        <v>104</v>
      </c>
      <c r="F15" s="293" t="s">
        <v>103</v>
      </c>
      <c r="G15" s="326" t="s">
        <v>104</v>
      </c>
      <c r="H15" s="320" t="s">
        <v>104</v>
      </c>
      <c r="I15" s="300" t="s">
        <v>103</v>
      </c>
      <c r="J15" t="s">
        <v>1</v>
      </c>
    </row>
    <row r="16" spans="1:11" ht="18" customHeight="1" x14ac:dyDescent="0.2">
      <c r="A16" s="2"/>
      <c r="C16" s="63">
        <f>AVERAGE(C13:C15)</f>
        <v>6</v>
      </c>
      <c r="D16" s="27">
        <f t="shared" ref="D16:F16" si="7">COUNTA(D13:D15)-COUNTIF(D13:D15, "-")</f>
        <v>3</v>
      </c>
      <c r="E16" s="27">
        <f t="shared" si="7"/>
        <v>3</v>
      </c>
      <c r="F16" s="27">
        <f t="shared" si="7"/>
        <v>3</v>
      </c>
      <c r="G16" s="27">
        <f t="shared" ref="G16:I16" si="8">COUNTA(G13:G15)-COUNTIF(G13:G15, "-")</f>
        <v>3</v>
      </c>
      <c r="H16" s="27">
        <f t="shared" si="8"/>
        <v>3</v>
      </c>
      <c r="I16" s="27">
        <f t="shared" si="8"/>
        <v>3</v>
      </c>
      <c r="K16" s="15" t="s">
        <v>6</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0.1875</v>
      </c>
      <c r="K17" s="9" t="s">
        <v>5</v>
      </c>
    </row>
    <row r="18" spans="1:14" ht="18" customHeight="1" x14ac:dyDescent="0.2">
      <c r="A18" s="33" t="str">
        <f>OVERALL!A18</f>
        <v>INFORM</v>
      </c>
      <c r="B18" s="3">
        <f>IF(C18=0,"-",COUNTIF(D18:I18,"y")/C18)</f>
        <v>1</v>
      </c>
      <c r="C18" s="26">
        <f>$C$2-COUNTIF(D18:I18, "-")</f>
        <v>6</v>
      </c>
      <c r="D18" s="312" t="s">
        <v>104</v>
      </c>
      <c r="E18" s="309" t="s">
        <v>104</v>
      </c>
      <c r="F18" s="293" t="s">
        <v>104</v>
      </c>
      <c r="G18" s="326" t="s">
        <v>104</v>
      </c>
      <c r="H18" s="320" t="s">
        <v>104</v>
      </c>
      <c r="I18" s="300" t="s">
        <v>104</v>
      </c>
    </row>
    <row r="19" spans="1:14" ht="18" customHeight="1" x14ac:dyDescent="0.2">
      <c r="A19" s="33" t="str">
        <f>OVERALL!A19</f>
        <v>CHECK</v>
      </c>
      <c r="B19" s="3">
        <f>IF(C19=0,"-",COUNTIF(D19:I19,"y")/C19)</f>
        <v>0</v>
      </c>
      <c r="C19" s="26">
        <f>$C$2-COUNTIF(D19:I19, "-")</f>
        <v>6</v>
      </c>
      <c r="D19" s="312" t="s">
        <v>103</v>
      </c>
      <c r="E19" s="309" t="s">
        <v>103</v>
      </c>
      <c r="F19" s="293" t="s">
        <v>103</v>
      </c>
      <c r="G19" s="326" t="s">
        <v>103</v>
      </c>
      <c r="H19" s="320" t="s">
        <v>103</v>
      </c>
      <c r="I19" s="300" t="s">
        <v>103</v>
      </c>
    </row>
    <row r="20" spans="1:14" ht="18" customHeight="1" x14ac:dyDescent="0.2">
      <c r="A20" s="33" t="str">
        <f>OVERALL!A20</f>
        <v>SEEK</v>
      </c>
      <c r="B20" s="3">
        <f>IF(C20=0,"-",COUNTIF(D20:I20,"y")/C20)</f>
        <v>1</v>
      </c>
      <c r="C20" s="26">
        <f>$C$2-COUNTIF(D20:I20, "-")</f>
        <v>6</v>
      </c>
      <c r="D20" s="312" t="s">
        <v>104</v>
      </c>
      <c r="E20" s="309" t="s">
        <v>104</v>
      </c>
      <c r="F20" s="293" t="s">
        <v>104</v>
      </c>
      <c r="G20" s="326" t="s">
        <v>104</v>
      </c>
      <c r="H20" s="320" t="s">
        <v>104</v>
      </c>
      <c r="I20" s="300" t="s">
        <v>104</v>
      </c>
      <c r="K20" t="s">
        <v>1</v>
      </c>
    </row>
    <row r="21" spans="1:14" ht="18" customHeight="1" x14ac:dyDescent="0.2">
      <c r="A21" s="33" t="str">
        <f>OVERALL!A21</f>
        <v>CONFIDENCE</v>
      </c>
      <c r="B21" s="3">
        <f>IF(C21=0,"-",COUNTIF(D21:I21,"y")/C21)</f>
        <v>1</v>
      </c>
      <c r="C21" s="26">
        <f>$C$2-COUNTIF(D21:I21, "-")</f>
        <v>6</v>
      </c>
      <c r="D21" s="312" t="s">
        <v>104</v>
      </c>
      <c r="E21" s="309" t="s">
        <v>104</v>
      </c>
      <c r="F21" s="293" t="s">
        <v>104</v>
      </c>
      <c r="G21" s="326" t="s">
        <v>104</v>
      </c>
      <c r="H21" s="320" t="s">
        <v>104</v>
      </c>
      <c r="I21" s="300" t="s">
        <v>104</v>
      </c>
    </row>
    <row r="22" spans="1:14" ht="18" customHeight="1" x14ac:dyDescent="0.2">
      <c r="A22" s="2"/>
      <c r="C22" s="63">
        <f>AVERAGE(C18:C21)</f>
        <v>6</v>
      </c>
      <c r="D22" s="27">
        <f t="shared" ref="D22:F22" si="9">COUNTA(D18:D21)-COUNTIF(D18:D21, "-")</f>
        <v>4</v>
      </c>
      <c r="E22" s="27">
        <f t="shared" si="9"/>
        <v>4</v>
      </c>
      <c r="F22" s="27">
        <f t="shared" si="9"/>
        <v>4</v>
      </c>
      <c r="G22" s="27">
        <f t="shared" ref="G22:I22" si="10">COUNTA(G18:G21)-COUNTIF(G18:G21, "-")</f>
        <v>4</v>
      </c>
      <c r="H22" s="27">
        <f t="shared" si="10"/>
        <v>4</v>
      </c>
      <c r="I22" s="27">
        <f t="shared" si="10"/>
        <v>4</v>
      </c>
    </row>
    <row r="23" spans="1:14" ht="18" customHeight="1" x14ac:dyDescent="0.2">
      <c r="A23" s="20" t="str">
        <f>OVERALL!A23</f>
        <v>CLOSE</v>
      </c>
      <c r="B23" s="21">
        <f>IF(C27=0,"-",AVERAGE(B24:B26))</f>
        <v>0.3888888888888889</v>
      </c>
      <c r="C23" s="1" t="s">
        <v>1</v>
      </c>
      <c r="D23" s="29">
        <f>IF(D27=0,"-",(COUNTIF(D24:D26, "y")/D27)*OVERALL!$C$23)</f>
        <v>9.9999999999999992E-2</v>
      </c>
      <c r="E23" s="29">
        <f>IF(E27=0,"-",(COUNTIF(E24:E26, "y")/E27)*OVERALL!$C$23)</f>
        <v>4.9999999999999996E-2</v>
      </c>
      <c r="F23" s="29">
        <f>IF(F27=0,"-",(COUNTIF(F24:F26, "y")/F27)*OVERALL!$C$23)</f>
        <v>0</v>
      </c>
      <c r="G23" s="29">
        <f>IF(G27=0,"-",(COUNTIF(G24:G26, "y")/G27)*OVERALL!$C$23)</f>
        <v>9.9999999999999992E-2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0.33333333333333331</v>
      </c>
      <c r="C24" s="26">
        <f>$C$2-COUNTIF(D24:I24, "-")</f>
        <v>6</v>
      </c>
      <c r="D24" s="312" t="s">
        <v>104</v>
      </c>
      <c r="E24" s="309" t="s">
        <v>103</v>
      </c>
      <c r="F24" s="293" t="s">
        <v>103</v>
      </c>
      <c r="G24" s="326" t="s">
        <v>104</v>
      </c>
      <c r="H24" s="320" t="s">
        <v>103</v>
      </c>
      <c r="I24" s="300" t="s">
        <v>103</v>
      </c>
    </row>
    <row r="25" spans="1:14" ht="18" customHeight="1" x14ac:dyDescent="0.2">
      <c r="A25" s="33" t="str">
        <f>OVERALL!A25</f>
        <v>GRATITUDE</v>
      </c>
      <c r="B25" s="3">
        <f>IF(C25=0,"-",COUNTIF(D25:I25,"y")/C25)</f>
        <v>0</v>
      </c>
      <c r="C25" s="26">
        <f>$C$2-COUNTIF(D25:I25, "-")</f>
        <v>6</v>
      </c>
      <c r="D25" s="312" t="s">
        <v>103</v>
      </c>
      <c r="E25" s="309" t="s">
        <v>103</v>
      </c>
      <c r="F25" s="293" t="s">
        <v>103</v>
      </c>
      <c r="G25" s="326" t="s">
        <v>103</v>
      </c>
      <c r="H25" s="320" t="s">
        <v>103</v>
      </c>
      <c r="I25" s="300" t="s">
        <v>103</v>
      </c>
    </row>
    <row r="26" spans="1:14" ht="18" customHeight="1" x14ac:dyDescent="0.2">
      <c r="A26" s="33" t="str">
        <f>OVERALL!A26</f>
        <v>THANKS</v>
      </c>
      <c r="B26" s="3">
        <f>IF(C26=0,"-",COUNTIF(D26:I26,"y")/C26)</f>
        <v>0.83333333333333337</v>
      </c>
      <c r="C26" s="26">
        <f>$C$2-COUNTIF(D26:I26, "-")</f>
        <v>6</v>
      </c>
      <c r="D26" s="312" t="s">
        <v>104</v>
      </c>
      <c r="E26" s="309" t="s">
        <v>104</v>
      </c>
      <c r="F26" s="293" t="s">
        <v>103</v>
      </c>
      <c r="G26" s="326" t="s">
        <v>104</v>
      </c>
      <c r="H26" s="320" t="s">
        <v>104</v>
      </c>
      <c r="I26" s="300" t="s">
        <v>104</v>
      </c>
    </row>
    <row r="27" spans="1:14" ht="18" customHeight="1" x14ac:dyDescent="0.2">
      <c r="A27" s="2"/>
      <c r="C27" s="63">
        <f>AVERAGE(C24:C26)</f>
        <v>6</v>
      </c>
      <c r="D27" s="27">
        <f t="shared" ref="D27:F27" si="11">COUNTA(D24:D26)-COUNTIF(D24:D26, "-")</f>
        <v>3</v>
      </c>
      <c r="E27" s="27">
        <f t="shared" si="11"/>
        <v>3</v>
      </c>
      <c r="F27" s="27">
        <f t="shared" si="11"/>
        <v>3</v>
      </c>
      <c r="G27" s="27">
        <f t="shared" ref="G27:I27" si="12">COUNTA(G24:G26)-COUNTIF(G24:G26, "-")</f>
        <v>3</v>
      </c>
      <c r="H27" s="27">
        <f t="shared" si="12"/>
        <v>3</v>
      </c>
      <c r="I27" s="27">
        <f t="shared" si="12"/>
        <v>3</v>
      </c>
    </row>
    <row r="28" spans="1:14" ht="18" customHeight="1" x14ac:dyDescent="0.2">
      <c r="A28" s="20" t="str">
        <f>OVERALL!A28</f>
        <v>IMPACT</v>
      </c>
      <c r="B28" s="21">
        <f>IF(C33=0,"-",AVERAGE(B29:B32))</f>
        <v>0.95833333333333337</v>
      </c>
      <c r="C28" s="1" t="s">
        <v>1</v>
      </c>
      <c r="D28" s="29">
        <f>IF(D33=0,"-",(COUNTIF(D29:D32, "y")/D33)*OVERALL!$C$28)</f>
        <v>0.2</v>
      </c>
      <c r="E28" s="29">
        <f>IF(E33=0,"-",(COUNTIF(E29:E32, "y")/E33)*OVERALL!$C$28)</f>
        <v>0.2</v>
      </c>
      <c r="F28" s="29">
        <f>IF(F33=0,"-",(COUNTIF(F29:F32, "y")/F33)*OVERALL!$C$28)</f>
        <v>0.15000000000000002</v>
      </c>
      <c r="G28" s="29">
        <f>IF(G33=0,"-",(COUNTIF(G29:G32, "y")/G33)*OVERALL!$C$28)</f>
        <v>0.2</v>
      </c>
      <c r="H28" s="29">
        <f>IF(H33=0,"-",(COUNTIF(H29:H32, "y")/H33)*OVERALL!$C$28)</f>
        <v>0.2</v>
      </c>
      <c r="I28" s="29">
        <f>IF(I33=0,"-",(COUNTIF(I29:I32, "y")/I33)*OVERALL!$C$28)</f>
        <v>0.2</v>
      </c>
    </row>
    <row r="29" spans="1:14" ht="18" customHeight="1" x14ac:dyDescent="0.2">
      <c r="A29" s="33" t="str">
        <f>OVERALL!A29</f>
        <v>VIBRANCY</v>
      </c>
      <c r="B29" s="3">
        <f>IF(C29=0,"-",COUNTIF(D29:I29,"y")/C29)</f>
        <v>0.83333333333333337</v>
      </c>
      <c r="C29" s="26">
        <f>$C$2-COUNTIF(D29:I29, "-")</f>
        <v>6</v>
      </c>
      <c r="D29" s="312" t="s">
        <v>104</v>
      </c>
      <c r="E29" s="309" t="s">
        <v>104</v>
      </c>
      <c r="F29" s="293" t="s">
        <v>103</v>
      </c>
      <c r="G29" s="326" t="s">
        <v>104</v>
      </c>
      <c r="H29" s="320" t="s">
        <v>104</v>
      </c>
      <c r="I29" s="300" t="s">
        <v>104</v>
      </c>
    </row>
    <row r="30" spans="1:14" ht="18" customHeight="1" x14ac:dyDescent="0.2">
      <c r="A30" s="33" t="str">
        <f>OVERALL!A30</f>
        <v>EMPATHY</v>
      </c>
      <c r="B30" s="3">
        <f>IF(C30=0,"-",COUNTIF(D30:I30,"y")/C30)</f>
        <v>1</v>
      </c>
      <c r="C30" s="26">
        <f>$C$2-COUNTIF(D30:I30, "-")</f>
        <v>6</v>
      </c>
      <c r="D30" s="312" t="s">
        <v>104</v>
      </c>
      <c r="E30" s="309" t="s">
        <v>104</v>
      </c>
      <c r="F30" s="293" t="s">
        <v>104</v>
      </c>
      <c r="G30" s="326" t="s">
        <v>104</v>
      </c>
      <c r="H30" s="320" t="s">
        <v>104</v>
      </c>
      <c r="I30" s="300" t="s">
        <v>104</v>
      </c>
    </row>
    <row r="31" spans="1:14" ht="18" customHeight="1" x14ac:dyDescent="0.2">
      <c r="A31" s="33" t="str">
        <f>OVERALL!A31</f>
        <v>CONTROL</v>
      </c>
      <c r="B31" s="3">
        <f>IF(C31=0,"-",COUNTIF(D31:I31,"y")/C31)</f>
        <v>1</v>
      </c>
      <c r="C31" s="26">
        <f>$C$2-COUNTIF(D31:I31, "-")</f>
        <v>6</v>
      </c>
      <c r="D31" s="312" t="s">
        <v>104</v>
      </c>
      <c r="E31" s="309" t="s">
        <v>104</v>
      </c>
      <c r="F31" s="293" t="s">
        <v>104</v>
      </c>
      <c r="G31" s="326" t="s">
        <v>104</v>
      </c>
      <c r="H31" s="320" t="s">
        <v>104</v>
      </c>
      <c r="I31" s="300" t="s">
        <v>104</v>
      </c>
    </row>
    <row r="32" spans="1:14" ht="18" customHeight="1" x14ac:dyDescent="0.2">
      <c r="A32" s="33" t="str">
        <f>OVERALL!A32</f>
        <v>CLARITY</v>
      </c>
      <c r="B32" s="3">
        <f>IF(C32=0,"-",COUNTIF(D32:I32,"y")/C32)</f>
        <v>1</v>
      </c>
      <c r="C32" s="26">
        <f>$C$2-COUNTIF(D32:I32, "-")</f>
        <v>6</v>
      </c>
      <c r="D32" s="312" t="s">
        <v>104</v>
      </c>
      <c r="E32" s="309" t="s">
        <v>104</v>
      </c>
      <c r="F32" s="293" t="s">
        <v>104</v>
      </c>
      <c r="G32" s="326" t="s">
        <v>104</v>
      </c>
      <c r="H32" s="320" t="s">
        <v>104</v>
      </c>
      <c r="I32" s="300" t="s">
        <v>104</v>
      </c>
      <c r="N32" t="s">
        <v>1</v>
      </c>
    </row>
    <row r="33" spans="1:16" ht="18" customHeight="1" x14ac:dyDescent="0.2">
      <c r="A33" s="5"/>
      <c r="B33" s="6"/>
      <c r="C33" s="63">
        <f>AVERAGE(C29:C32)</f>
        <v>6</v>
      </c>
      <c r="D33" s="27">
        <f t="shared" ref="D33:F33" si="13">COUNTA(D29:D32)-COUNTIF(D29:D32, "-")</f>
        <v>4</v>
      </c>
      <c r="E33" s="27">
        <f t="shared" si="13"/>
        <v>4</v>
      </c>
      <c r="F33" s="27">
        <f t="shared" si="13"/>
        <v>4</v>
      </c>
      <c r="G33" s="27">
        <f t="shared" ref="G33:I33" si="14">COUNTA(G29:G32)-COUNTIF(G29:G32, "-")</f>
        <v>4</v>
      </c>
      <c r="H33" s="27">
        <f t="shared" si="14"/>
        <v>4</v>
      </c>
      <c r="I33" s="27">
        <f t="shared" si="14"/>
        <v>4</v>
      </c>
    </row>
    <row r="34" spans="1:16" ht="18" customHeight="1" x14ac:dyDescent="0.2">
      <c r="A34" s="42" t="str">
        <f>OVERALL!A34</f>
        <v>% OF CALLS WITH DEDUCTIONS</v>
      </c>
      <c r="B34" s="43">
        <f>IF(C37=0,"-",SUM(D37:I37)/C37)</f>
        <v>0</v>
      </c>
      <c r="C34" s="1" t="s">
        <v>1</v>
      </c>
      <c r="D34" s="44" t="str">
        <f t="shared" ref="D34:I34" si="15">IF(D37=0,"-",IF(D37="","-",IF(D35="y",$K$35,IF(D36="y",$K$36,0%))))</f>
        <v>-</v>
      </c>
      <c r="E34" s="44" t="str">
        <f t="shared" si="15"/>
        <v>-</v>
      </c>
      <c r="F34" s="44" t="str">
        <f t="shared" si="15"/>
        <v>-</v>
      </c>
      <c r="G34" s="44" t="str">
        <f t="shared" si="15"/>
        <v>-</v>
      </c>
      <c r="H34" s="44" t="str">
        <f t="shared" si="15"/>
        <v>-</v>
      </c>
      <c r="I34" s="44" t="str">
        <f t="shared" si="15"/>
        <v>-</v>
      </c>
      <c r="K34" s="44" t="s">
        <v>47</v>
      </c>
    </row>
    <row r="35" spans="1:16" ht="18" customHeight="1" x14ac:dyDescent="0.2">
      <c r="A35" s="45" t="str">
        <f>OVERALL!A35</f>
        <v>AUDIO ISSUE (MAJOR IMPACT)</v>
      </c>
      <c r="B35" s="3">
        <f>IF(C35=0,"-",COUNTIF(D35:I35,"y")/C35)</f>
        <v>0</v>
      </c>
      <c r="C35" s="26">
        <f>$C$2-COUNTIF(D35:I35, "-")</f>
        <v>6</v>
      </c>
      <c r="D35" s="312" t="s">
        <v>103</v>
      </c>
      <c r="E35" s="308" t="s">
        <v>103</v>
      </c>
      <c r="F35" s="293" t="s">
        <v>103</v>
      </c>
      <c r="G35" s="326" t="s">
        <v>103</v>
      </c>
      <c r="H35" s="320" t="s">
        <v>103</v>
      </c>
      <c r="I35" s="300" t="s">
        <v>103</v>
      </c>
      <c r="K35" s="48">
        <v>-0.3</v>
      </c>
      <c r="M35" s="48"/>
      <c r="N35" s="48"/>
      <c r="O35" s="48"/>
    </row>
    <row r="36" spans="1:16" ht="18" customHeight="1" x14ac:dyDescent="0.2">
      <c r="A36" s="45" t="str">
        <f>OVERALL!A36</f>
        <v>AUDIO ISSUE (DISTRACTION)</v>
      </c>
      <c r="B36" s="3">
        <f>IF(C36=0,"-",COUNTIF(D36:I36,"y")/C36)</f>
        <v>0</v>
      </c>
      <c r="C36" s="26">
        <f>$C$2-COUNTIF(D36:I36, "-")</f>
        <v>6</v>
      </c>
      <c r="D36" s="312" t="s">
        <v>103</v>
      </c>
      <c r="E36" s="308" t="s">
        <v>103</v>
      </c>
      <c r="F36" s="293" t="s">
        <v>103</v>
      </c>
      <c r="G36" s="326" t="s">
        <v>103</v>
      </c>
      <c r="H36" s="320" t="s">
        <v>103</v>
      </c>
      <c r="I36" s="300" t="s">
        <v>103</v>
      </c>
      <c r="K36" s="48">
        <v>-0.1</v>
      </c>
      <c r="M36" s="48"/>
      <c r="N36" s="48"/>
      <c r="O36" s="48"/>
    </row>
    <row r="37" spans="1:16" ht="18" customHeight="1" x14ac:dyDescent="0.2">
      <c r="A37" s="5"/>
      <c r="B37" s="6"/>
      <c r="C37" s="63">
        <f>C35</f>
        <v>6</v>
      </c>
      <c r="D37" s="27">
        <f t="shared" ref="D37:F37" si="16">IF(D35="NA","",COUNTIF(D35:D36, "y"))</f>
        <v>0</v>
      </c>
      <c r="E37" s="27">
        <f t="shared" si="16"/>
        <v>0</v>
      </c>
      <c r="F37" s="27">
        <f t="shared" si="16"/>
        <v>0</v>
      </c>
      <c r="G37" s="27">
        <f t="shared" ref="G37:I37" si="17">IF(G35="NA","",COUNTIF(G35:G36, "y"))</f>
        <v>0</v>
      </c>
      <c r="H37" s="27">
        <f t="shared" si="17"/>
        <v>0</v>
      </c>
      <c r="I37" s="27">
        <f t="shared" si="17"/>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8">$C$2-COUNTIF(D39:I39, "-")</f>
        <v>6</v>
      </c>
      <c r="D39" s="312" t="s">
        <v>104</v>
      </c>
      <c r="E39" s="308" t="s">
        <v>104</v>
      </c>
      <c r="F39" s="293" t="s">
        <v>104</v>
      </c>
      <c r="G39" s="326" t="s">
        <v>104</v>
      </c>
      <c r="H39" s="320" t="s">
        <v>104</v>
      </c>
      <c r="I39" s="300" t="s">
        <v>104</v>
      </c>
    </row>
    <row r="40" spans="1:16" ht="18" customHeight="1" x14ac:dyDescent="0.2">
      <c r="A40" s="33" t="str">
        <f>OVERALL!A40</f>
        <v>TALK TIME</v>
      </c>
      <c r="B40" s="280">
        <f>IF(C40=0,"-",AVERAGE(D40:I40))</f>
        <v>3.3622685185185192E-3</v>
      </c>
      <c r="C40" s="26">
        <f t="shared" si="18"/>
        <v>6</v>
      </c>
      <c r="D40" s="280">
        <v>1.4351851851851852E-3</v>
      </c>
      <c r="E40" s="280">
        <v>3.8888888888888888E-3</v>
      </c>
      <c r="F40" s="280">
        <v>9.9537037037037042E-4</v>
      </c>
      <c r="G40" s="280">
        <v>7.2916666666666668E-3</v>
      </c>
      <c r="H40" s="280">
        <v>3.5763888888888889E-3</v>
      </c>
      <c r="I40" s="280">
        <v>2.9861111111111113E-3</v>
      </c>
      <c r="J40" s="46"/>
      <c r="K40" s="265"/>
      <c r="L40" s="265"/>
      <c r="M40" s="265"/>
      <c r="N40" s="265"/>
      <c r="O40" s="265"/>
      <c r="P40" s="265"/>
    </row>
    <row r="41" spans="1:16" ht="18" customHeight="1" x14ac:dyDescent="0.2">
      <c r="A41" s="33" t="str">
        <f>OVERALL!A41</f>
        <v>ASSESSOR RATING (0-10)</v>
      </c>
      <c r="B41" s="263">
        <f>IF(C41=0,"-",SUM(D41:I41)/C41)</f>
        <v>5.5</v>
      </c>
      <c r="C41" s="26">
        <f t="shared" si="18"/>
        <v>6</v>
      </c>
      <c r="D41" s="286">
        <v>6</v>
      </c>
      <c r="E41" s="286">
        <v>5</v>
      </c>
      <c r="F41" s="286">
        <v>5</v>
      </c>
      <c r="G41" s="286">
        <v>7</v>
      </c>
      <c r="H41" s="286">
        <v>5</v>
      </c>
      <c r="I41" s="286">
        <v>5</v>
      </c>
    </row>
    <row r="42" spans="1:16" ht="18" customHeight="1" x14ac:dyDescent="0.2">
      <c r="A42" s="33" t="str">
        <f>OVERALL!A42</f>
        <v>EXPLAINED KEY FEATURES</v>
      </c>
      <c r="B42" s="3">
        <f>IF(C42=0,"-",COUNTIF(D42:I42, "y")/C42)</f>
        <v>0.83333333333333337</v>
      </c>
      <c r="C42" s="26">
        <f t="shared" si="18"/>
        <v>6</v>
      </c>
      <c r="D42" s="312" t="s">
        <v>104</v>
      </c>
      <c r="E42" s="309" t="s">
        <v>103</v>
      </c>
      <c r="F42" s="293" t="s">
        <v>104</v>
      </c>
      <c r="G42" s="326" t="s">
        <v>104</v>
      </c>
      <c r="H42" s="320" t="s">
        <v>104</v>
      </c>
      <c r="I42" s="300" t="s">
        <v>104</v>
      </c>
      <c r="J42" s="47"/>
      <c r="K42" t="s">
        <v>1</v>
      </c>
    </row>
    <row r="43" spans="1:16" ht="18" customHeight="1" x14ac:dyDescent="0.2">
      <c r="A43" s="33" t="str">
        <f>OVERALL!A43</f>
        <v>REVEALED PRICING</v>
      </c>
      <c r="B43" s="3">
        <f>IF(C43=0,"-",COUNTIF(D43:I43, "y")/C43)</f>
        <v>0.33333333333333331</v>
      </c>
      <c r="C43" s="26">
        <f t="shared" si="18"/>
        <v>6</v>
      </c>
      <c r="D43" s="312" t="s">
        <v>103</v>
      </c>
      <c r="E43" s="309" t="s">
        <v>103</v>
      </c>
      <c r="F43" s="293" t="s">
        <v>103</v>
      </c>
      <c r="G43" s="326" t="s">
        <v>104</v>
      </c>
      <c r="H43" s="320" t="s">
        <v>104</v>
      </c>
      <c r="I43" s="300" t="s">
        <v>103</v>
      </c>
    </row>
    <row r="44" spans="1:16" ht="18" customHeight="1" x14ac:dyDescent="0.2">
      <c r="A44" s="33" t="str">
        <f>OVERALL!A44</f>
        <v>EXPLAINED ACTIONS &amp; PROCESS</v>
      </c>
      <c r="B44" s="3">
        <f>IF(C44=0,"-",COUNTIF(D44:I44, "y")/C44)</f>
        <v>0.83333333333333337</v>
      </c>
      <c r="C44" s="26">
        <f t="shared" si="18"/>
        <v>6</v>
      </c>
      <c r="D44" s="312" t="s">
        <v>104</v>
      </c>
      <c r="E44" s="309" t="s">
        <v>103</v>
      </c>
      <c r="F44" s="293" t="s">
        <v>104</v>
      </c>
      <c r="G44" s="326" t="s">
        <v>104</v>
      </c>
      <c r="H44" s="320" t="s">
        <v>104</v>
      </c>
      <c r="I44" s="300" t="s">
        <v>104</v>
      </c>
    </row>
    <row r="45" spans="1:16" ht="18" customHeight="1" x14ac:dyDescent="0.2">
      <c r="A45" s="33" t="str">
        <f>OVERALL!A45</f>
        <v>WEBSITE EDUCATION</v>
      </c>
      <c r="B45" s="3">
        <f>IF(C45=0,"-",COUNTIF(D45:I45, "y")/C45)</f>
        <v>0.66666666666666663</v>
      </c>
      <c r="C45" s="26">
        <f t="shared" si="18"/>
        <v>6</v>
      </c>
      <c r="D45" s="312" t="s">
        <v>103</v>
      </c>
      <c r="E45" s="309" t="s">
        <v>104</v>
      </c>
      <c r="F45" s="293" t="s">
        <v>103</v>
      </c>
      <c r="G45" s="326" t="s">
        <v>104</v>
      </c>
      <c r="H45" s="320" t="s">
        <v>104</v>
      </c>
      <c r="I45" s="300" t="s">
        <v>104</v>
      </c>
    </row>
    <row r="46" spans="1:16" ht="18" customHeight="1" x14ac:dyDescent="0.2">
      <c r="A46" s="18"/>
      <c r="B46" s="3"/>
      <c r="C46" s="26"/>
      <c r="D46" s="263"/>
      <c r="E46" s="263"/>
      <c r="F46" s="263"/>
      <c r="G46" s="263"/>
      <c r="H46" s="263"/>
      <c r="I46" s="263"/>
    </row>
    <row r="47" spans="1:16" ht="165" x14ac:dyDescent="0.2">
      <c r="A47" s="25" t="s">
        <v>1</v>
      </c>
      <c r="B47" s="377" t="s">
        <v>34</v>
      </c>
      <c r="C47" s="378"/>
      <c r="D47" s="23" t="s">
        <v>149</v>
      </c>
      <c r="E47" s="23" t="s">
        <v>145</v>
      </c>
      <c r="F47" s="23" t="s">
        <v>110</v>
      </c>
      <c r="G47" s="23" t="s">
        <v>180</v>
      </c>
      <c r="H47" s="23" t="s">
        <v>167</v>
      </c>
      <c r="I47" s="23" t="s">
        <v>131</v>
      </c>
    </row>
    <row r="48" spans="1:16" ht="18" customHeight="1" x14ac:dyDescent="0.2">
      <c r="A48" s="59" t="s">
        <v>44</v>
      </c>
      <c r="D48" s="50">
        <f t="shared" ref="D48:I48" si="19">IF(D$2="","",IF(D$39="n", "", SUM(D$6,D$12,D$17,D$23,D$28,D$34)))</f>
        <v>0.60416666666666674</v>
      </c>
      <c r="E48" s="50">
        <f t="shared" si="19"/>
        <v>0.5708333333333333</v>
      </c>
      <c r="F48" s="50">
        <f t="shared" si="19"/>
        <v>0.40416666666666667</v>
      </c>
      <c r="G48" s="50">
        <f t="shared" si="19"/>
        <v>0.72083333333333344</v>
      </c>
      <c r="H48" s="50">
        <f t="shared" si="19"/>
        <v>0.62083333333333335</v>
      </c>
      <c r="I48" s="50">
        <f t="shared" si="19"/>
        <v>0.48749999999999999</v>
      </c>
    </row>
    <row r="50" spans="1:9" ht="19" x14ac:dyDescent="0.25">
      <c r="A50" s="110" t="s">
        <v>71</v>
      </c>
      <c r="B50" s="90" t="s">
        <v>72</v>
      </c>
    </row>
    <row r="51" spans="1:9" x14ac:dyDescent="0.2">
      <c r="A51" s="111" t="s">
        <v>60</v>
      </c>
      <c r="B51" s="112">
        <v>0.3</v>
      </c>
      <c r="C51" s="111"/>
      <c r="D51" s="256">
        <f>[1]MORNINGTON!D$4</f>
        <v>0.80541666666666667</v>
      </c>
      <c r="E51" s="256">
        <f>[1]MORNINGTON!E$4</f>
        <v>0.77416666666666667</v>
      </c>
      <c r="F51" s="256">
        <f>[1]MORNINGTON!F$4</f>
        <v>0.80541666666666667</v>
      </c>
      <c r="G51" s="256">
        <f>[1]MORNINGTON!G$4</f>
        <v>0.77416666666666667</v>
      </c>
      <c r="H51" s="256">
        <f>[1]MORNINGTON!H$4</f>
        <v>0.77416666666666667</v>
      </c>
      <c r="I51" s="256">
        <f>[1]MORNINGTON!I$4</f>
        <v>0.77416666666666667</v>
      </c>
    </row>
    <row r="52" spans="1:9" x14ac:dyDescent="0.2">
      <c r="A52" s="111" t="s">
        <v>61</v>
      </c>
      <c r="B52" s="112">
        <v>0.7</v>
      </c>
      <c r="C52" s="111"/>
      <c r="D52" s="257">
        <f t="shared" ref="D52:F52" si="20">D4</f>
        <v>0.60416666666666674</v>
      </c>
      <c r="E52" s="257">
        <f t="shared" si="20"/>
        <v>0.5708333333333333</v>
      </c>
      <c r="F52" s="257">
        <f t="shared" si="20"/>
        <v>0.40416666666666667</v>
      </c>
      <c r="G52" s="257">
        <f t="shared" ref="G52:I52" si="21">G4</f>
        <v>0.72083333333333344</v>
      </c>
      <c r="H52" s="257">
        <f t="shared" si="21"/>
        <v>0.62083333333333335</v>
      </c>
      <c r="I52" s="257">
        <f t="shared" si="21"/>
        <v>0.48749999999999999</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0.24162499999999998</v>
      </c>
      <c r="E55" s="257">
        <f t="shared" ref="E55:F55" si="22">IF(E51="-","-",E51*$B$51)</f>
        <v>0.23224999999999998</v>
      </c>
      <c r="F55" s="257">
        <f t="shared" si="22"/>
        <v>0.24162499999999998</v>
      </c>
      <c r="G55" s="257">
        <f t="shared" ref="G55:I55" si="23">IF(G51="-","-",G51*$B$51)</f>
        <v>0.23224999999999998</v>
      </c>
      <c r="H55" s="257">
        <f t="shared" si="23"/>
        <v>0.23224999999999998</v>
      </c>
      <c r="I55" s="257">
        <f t="shared" si="23"/>
        <v>0.23224999999999998</v>
      </c>
    </row>
    <row r="56" spans="1:9" x14ac:dyDescent="0.2">
      <c r="A56" s="111" t="s">
        <v>61</v>
      </c>
      <c r="B56" s="111"/>
      <c r="C56" s="111"/>
      <c r="D56" s="257">
        <f t="shared" ref="D56:F56" si="24">IF(D52="-","-",D52*$B$52)</f>
        <v>0.42291666666666672</v>
      </c>
      <c r="E56" s="257">
        <f t="shared" si="24"/>
        <v>0.39958333333333329</v>
      </c>
      <c r="F56" s="257">
        <f t="shared" si="24"/>
        <v>0.28291666666666665</v>
      </c>
      <c r="G56" s="257">
        <f t="shared" ref="G56:I56" si="25">IF(G52="-","-",G52*$B$52)</f>
        <v>0.50458333333333338</v>
      </c>
      <c r="H56" s="257">
        <f t="shared" si="25"/>
        <v>0.43458333333333332</v>
      </c>
      <c r="I56" s="257">
        <f t="shared" si="25"/>
        <v>0.34125</v>
      </c>
    </row>
    <row r="57" spans="1:9" x14ac:dyDescent="0.2">
      <c r="A57" s="114" t="s">
        <v>56</v>
      </c>
      <c r="B57" s="114"/>
      <c r="C57" s="114"/>
      <c r="D57" s="115">
        <f t="shared" ref="D57:F57" si="26">IF(D51="","",IF(D52="","",SUM(D55:D56)))</f>
        <v>0.6645416666666667</v>
      </c>
      <c r="E57" s="115">
        <f t="shared" si="26"/>
        <v>0.63183333333333325</v>
      </c>
      <c r="F57" s="115">
        <f t="shared" si="26"/>
        <v>0.52454166666666668</v>
      </c>
      <c r="G57" s="115">
        <f t="shared" ref="G57:I57" si="27">IF(G51="","",IF(G52="","",SUM(G55:G56)))</f>
        <v>0.73683333333333334</v>
      </c>
      <c r="H57" s="115">
        <f t="shared" si="27"/>
        <v>0.66683333333333328</v>
      </c>
      <c r="I57" s="115">
        <f t="shared" si="27"/>
        <v>0.57350000000000001</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80" zoomScaleNormal="80" workbookViewId="0">
      <pane xSplit="3" ySplit="6" topLeftCell="D9"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295</v>
      </c>
      <c r="B1" s="16"/>
      <c r="C1" s="35" t="s">
        <v>79</v>
      </c>
      <c r="D1" s="24">
        <v>1</v>
      </c>
      <c r="E1" s="24">
        <v>2</v>
      </c>
      <c r="F1" s="24">
        <v>3</v>
      </c>
    </row>
    <row r="2" spans="1:8" ht="21" x14ac:dyDescent="0.2">
      <c r="A2" s="19" t="str">
        <f>OVERALL!A2</f>
        <v>COUNCILS</v>
      </c>
      <c r="B2" s="31" t="s">
        <v>56</v>
      </c>
      <c r="C2" s="35">
        <f>COUNTA(D7:F7)</f>
        <v>3</v>
      </c>
      <c r="D2" s="311" t="s">
        <v>156</v>
      </c>
      <c r="E2" s="296" t="s">
        <v>119</v>
      </c>
      <c r="F2" s="311" t="s">
        <v>146</v>
      </c>
    </row>
    <row r="3" spans="1:8" ht="19" x14ac:dyDescent="0.2">
      <c r="A3" s="32" t="str">
        <f>OVERALL!I1</f>
        <v>CITY OF ONKAPARINGA</v>
      </c>
      <c r="B3" s="248">
        <f>OVERALL!I3</f>
        <v>0.58409722222222227</v>
      </c>
      <c r="C3" s="108" t="s">
        <v>70</v>
      </c>
      <c r="D3" s="109">
        <f>IF(D2="-","-",D57)</f>
        <v>0.55479166666666668</v>
      </c>
      <c r="E3" s="109">
        <f t="shared" ref="E3:F3" si="0">IF(E2="-","-",E57)</f>
        <v>0.65208333333333335</v>
      </c>
      <c r="F3" s="109">
        <f t="shared" si="0"/>
        <v>0.54541666666666666</v>
      </c>
    </row>
    <row r="4" spans="1:8" ht="18" customHeight="1" x14ac:dyDescent="0.2">
      <c r="A4" s="17" t="str">
        <f>OVERALL!A4</f>
        <v>AGENT MASTERY SCORE</v>
      </c>
      <c r="B4" s="38">
        <f>IF(C2=0, "-", IF(COUNTIF(D39:F39, "n")=C2, "-", IF(COUNT(D4:F4)=0, "-", AVERAGE(D4:F4))))</f>
        <v>0.57638888888888895</v>
      </c>
      <c r="C4" s="58" t="s">
        <v>1</v>
      </c>
      <c r="D4" s="38">
        <f>IF(D48&lt;0%,0%,IF(D$2="-","-",IF(D$39="n", "-", SUM(D$6,D$12,D$17,D$23,D$28,D$34))))</f>
        <v>0.5541666666666667</v>
      </c>
      <c r="E4" s="38">
        <f t="shared" ref="E4:F4" si="1">IF(E48&lt;0%,0%,IF(E$2="-","-",IF(E$39="n", "-", SUM(E$6,E$12,E$17,E$23,E$28,E$34))))</f>
        <v>0.62083333333333335</v>
      </c>
      <c r="F4" s="38">
        <f t="shared" si="1"/>
        <v>0.5541666666666667</v>
      </c>
      <c r="H4" s="12" t="s">
        <v>7</v>
      </c>
    </row>
    <row r="5" spans="1:8" ht="18" customHeight="1" x14ac:dyDescent="0.25">
      <c r="A5" s="57" t="s">
        <v>45</v>
      </c>
      <c r="B5" s="58">
        <f>IF(B6="-","-",AVERAGE(D5:F5))</f>
        <v>0.57638888888888895</v>
      </c>
      <c r="C5" s="58" t="s">
        <v>1</v>
      </c>
      <c r="D5" s="60">
        <f t="shared" ref="D5:F5" si="2">IF(D$2="","",IF(D$39="n", "", SUM(D$6,D$12,D$17,D$23,D$28)))</f>
        <v>0.5541666666666667</v>
      </c>
      <c r="E5" s="60">
        <f t="shared" si="2"/>
        <v>0.62083333333333335</v>
      </c>
      <c r="F5" s="60">
        <f t="shared" si="2"/>
        <v>0.5541666666666667</v>
      </c>
      <c r="H5" s="7" t="s">
        <v>15</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312" t="s">
        <v>103</v>
      </c>
      <c r="E7" s="295" t="s">
        <v>103</v>
      </c>
      <c r="F7" s="312" t="s">
        <v>103</v>
      </c>
      <c r="H7" s="11" t="s">
        <v>2</v>
      </c>
    </row>
    <row r="8" spans="1:8" ht="18" customHeight="1" x14ac:dyDescent="0.25">
      <c r="A8" s="33" t="str">
        <f>OVERALL!A8</f>
        <v>INTENT</v>
      </c>
      <c r="B8" s="3">
        <f>IF(C8=0,"-",COUNTIF(D8:F8,"y")/C8)</f>
        <v>0</v>
      </c>
      <c r="C8" s="26">
        <f>$C$2-COUNTIF(D8:F8, "-")</f>
        <v>3</v>
      </c>
      <c r="D8" s="312" t="s">
        <v>103</v>
      </c>
      <c r="E8" s="295" t="s">
        <v>103</v>
      </c>
      <c r="F8" s="312" t="s">
        <v>103</v>
      </c>
      <c r="H8" s="7" t="s">
        <v>14</v>
      </c>
    </row>
    <row r="9" spans="1:8" ht="18" customHeight="1" x14ac:dyDescent="0.2">
      <c r="A9" s="33" t="str">
        <f>OVERALL!A9</f>
        <v>NAME</v>
      </c>
      <c r="B9" s="3">
        <f>IF(C9=0,"-",COUNTIF(D9:F9,"y")/C9)</f>
        <v>0</v>
      </c>
      <c r="C9" s="26">
        <f>$C$2-COUNTIF(D9:F9, "-")</f>
        <v>3</v>
      </c>
      <c r="D9" s="312" t="s">
        <v>103</v>
      </c>
      <c r="E9" s="295" t="s">
        <v>103</v>
      </c>
      <c r="F9" s="312" t="s">
        <v>103</v>
      </c>
      <c r="H9" t="s">
        <v>1</v>
      </c>
    </row>
    <row r="10" spans="1:8" ht="18" customHeight="1" x14ac:dyDescent="0.2">
      <c r="A10" s="33" t="str">
        <f>OVERALL!A10</f>
        <v>BRIDGE</v>
      </c>
      <c r="B10" s="3">
        <f>IF(C10=0,"-",COUNTIF(D10:F10,"y")/C10)</f>
        <v>0</v>
      </c>
      <c r="C10" s="26">
        <f>$C$2-COUNTIF(D10:F10, "-")</f>
        <v>3</v>
      </c>
      <c r="D10" s="312" t="s">
        <v>103</v>
      </c>
      <c r="E10" s="295" t="s">
        <v>103</v>
      </c>
      <c r="F10" s="312" t="s">
        <v>103</v>
      </c>
      <c r="H10" s="13" t="s">
        <v>3</v>
      </c>
    </row>
    <row r="11" spans="1:8" ht="18" customHeight="1" x14ac:dyDescent="0.25">
      <c r="A11" s="2"/>
      <c r="C11" s="63">
        <f>AVERAGE(C7:C10)</f>
        <v>3</v>
      </c>
      <c r="D11" s="27">
        <f t="shared" ref="D11:F11" si="3">COUNTA(D7:D10)-COUNTIF(D7:D10, "-")</f>
        <v>4</v>
      </c>
      <c r="E11" s="27">
        <f t="shared" si="3"/>
        <v>4</v>
      </c>
      <c r="F11" s="27">
        <f t="shared" si="3"/>
        <v>4</v>
      </c>
      <c r="H11" s="8" t="s">
        <v>13</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0.13333333333333333</v>
      </c>
      <c r="F12" s="28">
        <f>IF(F16=0,"-",(COUNTIF(F13:F15, "y")/F16)*OVERALL!$C$12)</f>
        <v>6.6666666666666666E-2</v>
      </c>
      <c r="H12" t="s">
        <v>1</v>
      </c>
    </row>
    <row r="13" spans="1:8" ht="18" customHeight="1" x14ac:dyDescent="0.2">
      <c r="A13" s="33" t="str">
        <f>OVERALL!A13</f>
        <v>CONVERSE</v>
      </c>
      <c r="B13" s="3">
        <f>IF(C13=0,"-",COUNTIF(D13:F13,"y")/C13)</f>
        <v>0</v>
      </c>
      <c r="C13" s="26">
        <f>$C$2-COUNTIF(D13:F13, "-")</f>
        <v>3</v>
      </c>
      <c r="D13" s="312" t="s">
        <v>103</v>
      </c>
      <c r="E13" s="295" t="s">
        <v>103</v>
      </c>
      <c r="F13" s="312" t="s">
        <v>103</v>
      </c>
      <c r="H13" s="14" t="s">
        <v>4</v>
      </c>
    </row>
    <row r="14" spans="1:8" ht="18" customHeight="1" x14ac:dyDescent="0.25">
      <c r="A14" s="33" t="str">
        <f>OVERALL!A14</f>
        <v>LISTEN</v>
      </c>
      <c r="B14" s="3">
        <f>IF(C14=0,"-",COUNTIF(D14:F14,"y")/C14)</f>
        <v>1</v>
      </c>
      <c r="C14" s="26">
        <f>$C$2-COUNTIF(D14:F14, "-")</f>
        <v>3</v>
      </c>
      <c r="D14" s="312" t="s">
        <v>104</v>
      </c>
      <c r="E14" s="295" t="s">
        <v>104</v>
      </c>
      <c r="F14" s="312" t="s">
        <v>104</v>
      </c>
      <c r="H14" s="9" t="s">
        <v>12</v>
      </c>
    </row>
    <row r="15" spans="1:8" ht="18" customHeight="1" x14ac:dyDescent="0.2">
      <c r="A15" s="33" t="str">
        <f>OVERALL!A15</f>
        <v>CONFIRM</v>
      </c>
      <c r="B15" s="3">
        <f>IF(C15=0,"-",COUNTIF(D15:F15,"y")/C15)</f>
        <v>0.33333333333333331</v>
      </c>
      <c r="C15" s="26">
        <f>$C$2-COUNTIF(D15:F15, "-")</f>
        <v>3</v>
      </c>
      <c r="D15" s="312" t="s">
        <v>103</v>
      </c>
      <c r="E15" s="295" t="s">
        <v>104</v>
      </c>
      <c r="F15" s="312" t="s">
        <v>103</v>
      </c>
      <c r="G15" t="s">
        <v>1</v>
      </c>
    </row>
    <row r="16" spans="1:8" ht="18" customHeight="1" x14ac:dyDescent="0.2">
      <c r="A16" s="2"/>
      <c r="C16" s="63">
        <f>AVERAGE(C13:C15)</f>
        <v>3</v>
      </c>
      <c r="D16" s="27">
        <f t="shared" ref="D16:F16" si="4">COUNTA(D13:D15)-COUNTIF(D13:D15, "-")</f>
        <v>3</v>
      </c>
      <c r="E16" s="27">
        <f t="shared" si="4"/>
        <v>3</v>
      </c>
      <c r="F16" s="27">
        <f t="shared" si="4"/>
        <v>3</v>
      </c>
      <c r="H16" s="15" t="s">
        <v>6</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5</v>
      </c>
    </row>
    <row r="18" spans="1:11" ht="18" customHeight="1" x14ac:dyDescent="0.2">
      <c r="A18" s="33" t="str">
        <f>OVERALL!A18</f>
        <v>INFORM</v>
      </c>
      <c r="B18" s="3">
        <f>IF(C18=0,"-",COUNTIF(D18:F18,"y")/C18)</f>
        <v>1</v>
      </c>
      <c r="C18" s="26">
        <f>$C$2-COUNTIF(D18:F18, "-")</f>
        <v>3</v>
      </c>
      <c r="D18" s="312" t="s">
        <v>104</v>
      </c>
      <c r="E18" s="295" t="s">
        <v>104</v>
      </c>
      <c r="F18" s="312" t="s">
        <v>104</v>
      </c>
    </row>
    <row r="19" spans="1:11" ht="18" customHeight="1" x14ac:dyDescent="0.2">
      <c r="A19" s="33" t="str">
        <f>OVERALL!A19</f>
        <v>CHECK</v>
      </c>
      <c r="B19" s="3">
        <f>IF(C19=0,"-",COUNTIF(D19:F19,"y")/C19)</f>
        <v>0</v>
      </c>
      <c r="C19" s="26">
        <f>$C$2-COUNTIF(D19:F19, "-")</f>
        <v>3</v>
      </c>
      <c r="D19" s="312" t="s">
        <v>103</v>
      </c>
      <c r="E19" s="295" t="s">
        <v>103</v>
      </c>
      <c r="F19" s="312" t="s">
        <v>103</v>
      </c>
    </row>
    <row r="20" spans="1:11" ht="18" customHeight="1" x14ac:dyDescent="0.2">
      <c r="A20" s="33" t="str">
        <f>OVERALL!A20</f>
        <v>SEEK</v>
      </c>
      <c r="B20" s="3">
        <f>IF(C20=0,"-",COUNTIF(D20:F20,"y")/C20)</f>
        <v>1</v>
      </c>
      <c r="C20" s="26">
        <f>$C$2-COUNTIF(D20:F20, "-")</f>
        <v>3</v>
      </c>
      <c r="D20" s="312" t="s">
        <v>104</v>
      </c>
      <c r="E20" s="295" t="s">
        <v>104</v>
      </c>
      <c r="F20" s="312" t="s">
        <v>104</v>
      </c>
      <c r="H20" t="s">
        <v>1</v>
      </c>
    </row>
    <row r="21" spans="1:11" ht="18" customHeight="1" x14ac:dyDescent="0.2">
      <c r="A21" s="33" t="str">
        <f>OVERALL!A21</f>
        <v>CONFIDENCE</v>
      </c>
      <c r="B21" s="3">
        <f>IF(C21=0,"-",COUNTIF(D21:F21,"y")/C21)</f>
        <v>1</v>
      </c>
      <c r="C21" s="26">
        <f>$C$2-COUNTIF(D21:F21, "-")</f>
        <v>3</v>
      </c>
      <c r="D21" s="312" t="s">
        <v>104</v>
      </c>
      <c r="E21" s="295" t="s">
        <v>104</v>
      </c>
      <c r="F21" s="312" t="s">
        <v>104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1</v>
      </c>
      <c r="C24" s="26">
        <f>$C$2-COUNTIF(D24:F24, "-")</f>
        <v>3</v>
      </c>
      <c r="D24" s="312" t="s">
        <v>104</v>
      </c>
      <c r="E24" s="295" t="s">
        <v>104</v>
      </c>
      <c r="F24" s="312" t="s">
        <v>104</v>
      </c>
    </row>
    <row r="25" spans="1:11" ht="18" customHeight="1" x14ac:dyDescent="0.2">
      <c r="A25" s="33" t="str">
        <f>OVERALL!A25</f>
        <v>GRATITUDE</v>
      </c>
      <c r="B25" s="3">
        <f>IF(C25=0,"-",COUNTIF(D25:F25,"y")/C25)</f>
        <v>0</v>
      </c>
      <c r="C25" s="26">
        <f>$C$2-COUNTIF(D25:F25, "-")</f>
        <v>3</v>
      </c>
      <c r="D25" s="312" t="s">
        <v>103</v>
      </c>
      <c r="E25" s="295" t="s">
        <v>103</v>
      </c>
      <c r="F25" s="312" t="s">
        <v>103</v>
      </c>
    </row>
    <row r="26" spans="1:11" ht="18" customHeight="1" x14ac:dyDescent="0.2">
      <c r="A26" s="33" t="str">
        <f>OVERALL!A26</f>
        <v>THANKS</v>
      </c>
      <c r="B26" s="3">
        <f>IF(C26=0,"-",COUNTIF(D26:F26,"y")/C26)</f>
        <v>1</v>
      </c>
      <c r="C26" s="26">
        <f>$C$2-COUNTIF(D26:F26, "-")</f>
        <v>3</v>
      </c>
      <c r="D26" s="312" t="s">
        <v>104</v>
      </c>
      <c r="E26" s="295" t="s">
        <v>104</v>
      </c>
      <c r="F26" s="312" t="s">
        <v>104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312" t="s">
        <v>104</v>
      </c>
      <c r="E29" s="295" t="s">
        <v>104</v>
      </c>
      <c r="F29" s="312" t="s">
        <v>104</v>
      </c>
    </row>
    <row r="30" spans="1:11" ht="18" customHeight="1" x14ac:dyDescent="0.2">
      <c r="A30" s="33" t="str">
        <f>OVERALL!A30</f>
        <v>EMPATHY</v>
      </c>
      <c r="B30" s="3">
        <f>IF(C30=0,"-",COUNTIF(D30:F30,"y")/C30)</f>
        <v>1</v>
      </c>
      <c r="C30" s="26">
        <f>$C$2-COUNTIF(D30:F30, "-")</f>
        <v>3</v>
      </c>
      <c r="D30" s="312" t="s">
        <v>104</v>
      </c>
      <c r="E30" s="295" t="s">
        <v>104</v>
      </c>
      <c r="F30" s="312" t="s">
        <v>104</v>
      </c>
    </row>
    <row r="31" spans="1:11" ht="18" customHeight="1" x14ac:dyDescent="0.2">
      <c r="A31" s="33" t="str">
        <f>OVERALL!A31</f>
        <v>CONTROL</v>
      </c>
      <c r="B31" s="3">
        <f>IF(C31=0,"-",COUNTIF(D31:F31,"y")/C31)</f>
        <v>1</v>
      </c>
      <c r="C31" s="26">
        <f>$C$2-COUNTIF(D31:F31, "-")</f>
        <v>3</v>
      </c>
      <c r="D31" s="312" t="s">
        <v>104</v>
      </c>
      <c r="E31" s="295" t="s">
        <v>104</v>
      </c>
      <c r="F31" s="312" t="s">
        <v>104</v>
      </c>
    </row>
    <row r="32" spans="1:11" ht="18" customHeight="1" x14ac:dyDescent="0.2">
      <c r="A32" s="33" t="str">
        <f>OVERALL!A32</f>
        <v>CLARITY</v>
      </c>
      <c r="B32" s="3">
        <f>IF(C32=0,"-",COUNTIF(D32:F32,"y")/C32)</f>
        <v>1</v>
      </c>
      <c r="C32" s="26">
        <f>$C$2-COUNTIF(D32:F32, "-")</f>
        <v>3</v>
      </c>
      <c r="D32" s="312" t="s">
        <v>104</v>
      </c>
      <c r="E32" s="295" t="s">
        <v>104</v>
      </c>
      <c r="F32" s="312" t="s">
        <v>104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47</v>
      </c>
    </row>
    <row r="35" spans="1:13" ht="18" customHeight="1" x14ac:dyDescent="0.2">
      <c r="A35" s="45" t="str">
        <f>OVERALL!A35</f>
        <v>AUDIO ISSUE (MAJOR IMPACT)</v>
      </c>
      <c r="B35" s="3">
        <f>IF(C35=0,"-",COUNTIF(D35:F35,"y")/C35)</f>
        <v>0</v>
      </c>
      <c r="C35" s="26">
        <f>$C$2-COUNTIF(D35:F35, "-")</f>
        <v>3</v>
      </c>
      <c r="D35" s="312" t="s">
        <v>103</v>
      </c>
      <c r="E35" s="295" t="s">
        <v>103</v>
      </c>
      <c r="F35" s="312" t="s">
        <v>103</v>
      </c>
      <c r="H35" s="48">
        <v>-0.3</v>
      </c>
      <c r="J35" s="48"/>
      <c r="K35" s="48"/>
      <c r="L35" s="48"/>
    </row>
    <row r="36" spans="1:13" ht="18" customHeight="1" x14ac:dyDescent="0.2">
      <c r="A36" s="45" t="str">
        <f>OVERALL!A36</f>
        <v>AUDIO ISSUE (DISTRACTION)</v>
      </c>
      <c r="B36" s="3">
        <f>IF(C36=0,"-",COUNTIF(D36:F36,"y")/C36)</f>
        <v>0</v>
      </c>
      <c r="C36" s="26">
        <f>$C$2-COUNTIF(D36:F36, "-")</f>
        <v>3</v>
      </c>
      <c r="D36" s="312" t="s">
        <v>103</v>
      </c>
      <c r="E36" s="295" t="s">
        <v>103</v>
      </c>
      <c r="F36" s="312" t="s">
        <v>103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75" t="str">
        <f>OVERALL!A38</f>
        <v>ADDITIONAL INSIGHT</v>
      </c>
      <c r="B38" s="376"/>
      <c r="C38" s="10" t="s">
        <v>1</v>
      </c>
      <c r="D38" s="30"/>
      <c r="E38" s="30"/>
      <c r="F38" s="30"/>
    </row>
    <row r="39" spans="1:13" ht="18" customHeight="1" x14ac:dyDescent="0.2">
      <c r="A39" s="33" t="str">
        <f>OVERALL!A39</f>
        <v>CALL ANSWERED-QUALITY</v>
      </c>
      <c r="B39" s="3">
        <f>IF(C39=0,"-",COUNTIF(D39:F39, "y")/C39)</f>
        <v>1</v>
      </c>
      <c r="C39" s="26">
        <f t="shared" ref="C39:C45" si="9">$C$2-COUNTIF(D39:F39, "-")</f>
        <v>3</v>
      </c>
      <c r="D39" s="312" t="s">
        <v>104</v>
      </c>
      <c r="E39" s="295" t="s">
        <v>104</v>
      </c>
      <c r="F39" s="312" t="s">
        <v>104</v>
      </c>
    </row>
    <row r="40" spans="1:13" ht="18" customHeight="1" x14ac:dyDescent="0.2">
      <c r="A40" s="33" t="str">
        <f>OVERALL!A40</f>
        <v>TALK TIME</v>
      </c>
      <c r="B40" s="280">
        <f>IF(C40=0,"-",AVERAGE(D40:F40))</f>
        <v>1.7283950617283949E-3</v>
      </c>
      <c r="C40" s="26">
        <f t="shared" si="9"/>
        <v>3</v>
      </c>
      <c r="D40" s="280">
        <v>1.3657407407407407E-3</v>
      </c>
      <c r="E40" s="280">
        <v>2.1180555555555558E-3</v>
      </c>
      <c r="F40" s="313">
        <v>1.7013888888888888E-3</v>
      </c>
      <c r="G40" s="46"/>
      <c r="H40" s="265"/>
      <c r="I40" s="265"/>
      <c r="J40" s="265"/>
      <c r="K40" s="265"/>
      <c r="L40" s="265"/>
      <c r="M40" s="265"/>
    </row>
    <row r="41" spans="1:13" ht="18" customHeight="1" x14ac:dyDescent="0.2">
      <c r="A41" s="33" t="str">
        <f>OVERALL!A41</f>
        <v>ASSESSOR RATING (0-10)</v>
      </c>
      <c r="B41" s="263">
        <f>IF(C41=0,"-",SUM(D41:F41)/C41)</f>
        <v>5.333333333333333</v>
      </c>
      <c r="C41" s="26">
        <f t="shared" si="9"/>
        <v>3</v>
      </c>
      <c r="D41" s="286">
        <v>5</v>
      </c>
      <c r="E41" s="286">
        <v>6</v>
      </c>
      <c r="F41" s="314">
        <v>5</v>
      </c>
    </row>
    <row r="42" spans="1:13" ht="18" customHeight="1" x14ac:dyDescent="0.2">
      <c r="A42" s="33" t="str">
        <f>OVERALL!A42</f>
        <v>EXPLAINED KEY FEATURES</v>
      </c>
      <c r="B42" s="3">
        <f>IF(C42=0,"-",COUNTIF(D42:F42, "y")/C42)</f>
        <v>0.66666666666666663</v>
      </c>
      <c r="C42" s="26">
        <f t="shared" si="9"/>
        <v>3</v>
      </c>
      <c r="D42" s="312" t="s">
        <v>104</v>
      </c>
      <c r="E42" s="295" t="s">
        <v>103</v>
      </c>
      <c r="F42" s="312" t="s">
        <v>104</v>
      </c>
      <c r="G42" s="47"/>
      <c r="H42" t="s">
        <v>1</v>
      </c>
    </row>
    <row r="43" spans="1:13" ht="18" customHeight="1" x14ac:dyDescent="0.2">
      <c r="A43" s="33" t="str">
        <f>OVERALL!A43</f>
        <v>REVEALED PRICING</v>
      </c>
      <c r="B43" s="3">
        <f>IF(C43=0,"-",COUNTIF(D43:F43, "y")/C43)</f>
        <v>0</v>
      </c>
      <c r="C43" s="26">
        <f t="shared" si="9"/>
        <v>3</v>
      </c>
      <c r="D43" s="312" t="s">
        <v>103</v>
      </c>
      <c r="E43" s="295" t="s">
        <v>103</v>
      </c>
      <c r="F43" s="312" t="s">
        <v>103</v>
      </c>
    </row>
    <row r="44" spans="1:13" ht="18" customHeight="1" x14ac:dyDescent="0.2">
      <c r="A44" s="33" t="str">
        <f>OVERALL!A44</f>
        <v>EXPLAINED ACTIONS &amp; PROCESS</v>
      </c>
      <c r="B44" s="3">
        <f>IF(C44=0,"-",COUNTIF(D44:F44, "y")/C44)</f>
        <v>0.66666666666666663</v>
      </c>
      <c r="C44" s="26">
        <f t="shared" si="9"/>
        <v>3</v>
      </c>
      <c r="D44" s="312" t="s">
        <v>104</v>
      </c>
      <c r="E44" s="295" t="s">
        <v>103</v>
      </c>
      <c r="F44" s="312" t="s">
        <v>104</v>
      </c>
    </row>
    <row r="45" spans="1:13" ht="18" customHeight="1" x14ac:dyDescent="0.2">
      <c r="A45" s="33" t="str">
        <f>OVERALL!A45</f>
        <v>WEBSITE EDUCATION</v>
      </c>
      <c r="B45" s="3">
        <f>IF(C45=0,"-",COUNTIF(D45:F45, "y")/C45)</f>
        <v>0.33333333333333331</v>
      </c>
      <c r="C45" s="26">
        <f t="shared" si="9"/>
        <v>3</v>
      </c>
      <c r="D45" s="312" t="s">
        <v>103</v>
      </c>
      <c r="E45" s="295" t="s">
        <v>103</v>
      </c>
      <c r="F45" s="312" t="s">
        <v>104</v>
      </c>
    </row>
    <row r="46" spans="1:13" ht="18" customHeight="1" x14ac:dyDescent="0.2">
      <c r="A46" s="18"/>
      <c r="B46" s="3"/>
      <c r="C46" s="26"/>
      <c r="D46" s="263"/>
      <c r="E46" s="263"/>
      <c r="F46" s="315"/>
    </row>
    <row r="47" spans="1:13" ht="150" x14ac:dyDescent="0.2">
      <c r="A47" s="25" t="s">
        <v>1</v>
      </c>
      <c r="B47" s="377" t="s">
        <v>34</v>
      </c>
      <c r="C47" s="378"/>
      <c r="D47" s="23" t="s">
        <v>157</v>
      </c>
      <c r="E47" s="23" t="s">
        <v>120</v>
      </c>
      <c r="F47" s="23" t="s">
        <v>147</v>
      </c>
    </row>
    <row r="48" spans="1:13" ht="18" customHeight="1" x14ac:dyDescent="0.2">
      <c r="A48" s="59" t="s">
        <v>44</v>
      </c>
      <c r="D48" s="50">
        <f t="shared" ref="D48:F48" si="10">IF(D$2="","",IF(D$39="n", "", SUM(D$6,D$12,D$17,D$23,D$28,D$34)))</f>
        <v>0.5541666666666667</v>
      </c>
      <c r="E48" s="50">
        <f t="shared" si="10"/>
        <v>0.62083333333333335</v>
      </c>
      <c r="F48" s="50">
        <f t="shared" si="10"/>
        <v>0.5541666666666667</v>
      </c>
    </row>
    <row r="50" spans="1:6" ht="19" x14ac:dyDescent="0.25">
      <c r="A50" s="110" t="s">
        <v>71</v>
      </c>
      <c r="B50" s="90" t="s">
        <v>72</v>
      </c>
    </row>
    <row r="51" spans="1:6" x14ac:dyDescent="0.2">
      <c r="A51" s="111" t="s">
        <v>60</v>
      </c>
      <c r="B51" s="112">
        <v>0.3</v>
      </c>
      <c r="C51" s="111"/>
      <c r="D51" s="256">
        <f>[1]ONKAPARINGA!D$4</f>
        <v>0.55624999999999991</v>
      </c>
      <c r="E51" s="256">
        <f>[1]ONKAPARINGA!E$4</f>
        <v>0.72499999999999998</v>
      </c>
      <c r="F51" s="256">
        <f>[1]ONKAPARINGA!F$4</f>
        <v>0.52499999999999991</v>
      </c>
    </row>
    <row r="52" spans="1:6" x14ac:dyDescent="0.2">
      <c r="A52" s="111" t="s">
        <v>61</v>
      </c>
      <c r="B52" s="112">
        <v>0.7</v>
      </c>
      <c r="C52" s="111"/>
      <c r="D52" s="257">
        <f t="shared" ref="D52:F52" si="11">D4</f>
        <v>0.5541666666666667</v>
      </c>
      <c r="E52" s="257">
        <f t="shared" si="11"/>
        <v>0.62083333333333335</v>
      </c>
      <c r="F52" s="257">
        <f t="shared" si="11"/>
        <v>0.5541666666666667</v>
      </c>
    </row>
    <row r="53" spans="1:6" x14ac:dyDescent="0.2">
      <c r="A53" t="s">
        <v>1</v>
      </c>
      <c r="D53" s="49"/>
      <c r="E53" s="49"/>
      <c r="F53" s="49"/>
    </row>
    <row r="54" spans="1:6" x14ac:dyDescent="0.2">
      <c r="A54" s="113" t="s">
        <v>73</v>
      </c>
      <c r="D54" s="49"/>
      <c r="E54" s="49"/>
      <c r="F54" s="49"/>
    </row>
    <row r="55" spans="1:6" x14ac:dyDescent="0.2">
      <c r="A55" s="111" t="s">
        <v>60</v>
      </c>
      <c r="B55" s="111"/>
      <c r="C55" s="111"/>
      <c r="D55" s="257">
        <f>IF(D51="-","-",D51*$B$51)</f>
        <v>0.16687499999999997</v>
      </c>
      <c r="E55" s="257">
        <f t="shared" ref="E55:F55" si="12">IF(E51="-","-",E51*$B$51)</f>
        <v>0.2175</v>
      </c>
      <c r="F55" s="257">
        <f t="shared" si="12"/>
        <v>0.15749999999999997</v>
      </c>
    </row>
    <row r="56" spans="1:6" x14ac:dyDescent="0.2">
      <c r="A56" s="111" t="s">
        <v>61</v>
      </c>
      <c r="B56" s="111"/>
      <c r="C56" s="111"/>
      <c r="D56" s="257">
        <f t="shared" ref="D56:F56" si="13">IF(D52="-","-",D52*$B$52)</f>
        <v>0.38791666666666669</v>
      </c>
      <c r="E56" s="257">
        <f t="shared" si="13"/>
        <v>0.43458333333333332</v>
      </c>
      <c r="F56" s="257">
        <f t="shared" si="13"/>
        <v>0.38791666666666669</v>
      </c>
    </row>
    <row r="57" spans="1:6" x14ac:dyDescent="0.2">
      <c r="A57" s="114" t="s">
        <v>56</v>
      </c>
      <c r="B57" s="114"/>
      <c r="C57" s="114"/>
      <c r="D57" s="115">
        <f t="shared" ref="D57:F57" si="14">IF(D51="","",IF(D52="","",SUM(D55:D56)))</f>
        <v>0.55479166666666668</v>
      </c>
      <c r="E57" s="115">
        <f t="shared" si="14"/>
        <v>0.65208333333333335</v>
      </c>
      <c r="F57" s="115">
        <f t="shared" si="14"/>
        <v>0.54541666666666666</v>
      </c>
    </row>
  </sheetData>
  <mergeCells count="2">
    <mergeCell ref="B47:C47"/>
    <mergeCell ref="A38:B38"/>
  </mergeCells>
  <conditionalFormatting sqref="B4">
    <cfRule type="cellIs" dxfId="50" priority="13" operator="between">
      <formula>0.604999</formula>
      <formula>0.754999</formula>
    </cfRule>
    <cfRule type="cellIs" dxfId="49" priority="14" operator="between">
      <formula>0.44999</formula>
      <formula>0.605</formula>
    </cfRule>
    <cfRule type="cellIs" dxfId="48" priority="15" operator="lessThan">
      <formula>0.45</formula>
    </cfRule>
    <cfRule type="cellIs" dxfId="47" priority="12" operator="between">
      <formula>0.754999</formula>
      <formula>0.905</formula>
    </cfRule>
    <cfRule type="cellIs" dxfId="46" priority="11" operator="greaterThanOrEqual">
      <formula>0.905</formula>
    </cfRule>
    <cfRule type="containsBlanks" dxfId="45" priority="10">
      <formula>LEN(TRIM(B4))=0</formula>
    </cfRule>
  </conditionalFormatting>
  <conditionalFormatting sqref="B6">
    <cfRule type="containsText" dxfId="44" priority="9"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6">
      <formula>LEN(TRIM(D4))=0</formula>
    </cfRule>
    <cfRule type="cellIs" dxfId="38" priority="17" operator="greaterThanOrEqual">
      <formula>0.905</formula>
    </cfRule>
    <cfRule type="cellIs" dxfId="37" priority="18" operator="between">
      <formula>0.754999</formula>
      <formula>0.905</formula>
    </cfRule>
    <cfRule type="cellIs" dxfId="36" priority="19" operator="between">
      <formula>0.604999</formula>
      <formula>0.754999</formula>
    </cfRule>
    <cfRule type="cellIs" dxfId="35" priority="20" operator="between">
      <formula>0.44999</formula>
      <formula>0.605</formula>
    </cfRule>
    <cfRule type="cellIs" dxfId="34" priority="21" operator="lessThan">
      <formula>0.45</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723EF-1D00-DB45-81DD-9B2419F923BE}">
  <dimension ref="A1:M57"/>
  <sheetViews>
    <sheetView zoomScale="80" zoomScaleNormal="80" workbookViewId="0">
      <pane xSplit="3" ySplit="6" topLeftCell="D45"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295</v>
      </c>
      <c r="B1" s="16"/>
      <c r="C1" s="35" t="s">
        <v>79</v>
      </c>
      <c r="D1" s="24">
        <v>1</v>
      </c>
      <c r="E1" s="24">
        <v>2</v>
      </c>
      <c r="F1" s="24">
        <v>3</v>
      </c>
    </row>
    <row r="2" spans="1:8" ht="21" x14ac:dyDescent="0.2">
      <c r="A2" s="19" t="str">
        <f>OVERALL!A2</f>
        <v>COUNCILS</v>
      </c>
      <c r="B2" s="31" t="s">
        <v>56</v>
      </c>
      <c r="C2" s="35">
        <f>COUNTA(D7:F7)</f>
        <v>3</v>
      </c>
      <c r="D2" s="311" t="s">
        <v>271</v>
      </c>
      <c r="E2" s="296" t="s">
        <v>272</v>
      </c>
      <c r="F2" s="311" t="s">
        <v>273</v>
      </c>
    </row>
    <row r="3" spans="1:8" ht="19" x14ac:dyDescent="0.2">
      <c r="A3" s="32" t="str">
        <f>OVERALL!J1</f>
        <v>CITY OF STIRLING</v>
      </c>
      <c r="B3" s="248">
        <f>OVERALL!J3</f>
        <v>0.54573809523809524</v>
      </c>
      <c r="C3" s="108" t="s">
        <v>70</v>
      </c>
      <c r="D3" s="109">
        <f>IF(D2="-","-",D57)</f>
        <v>0.59802380952380951</v>
      </c>
      <c r="E3" s="109">
        <f t="shared" ref="E3:F3" si="0">IF(E2="-","-",E57)</f>
        <v>0.46679166666666666</v>
      </c>
      <c r="F3" s="109">
        <f t="shared" si="0"/>
        <v>0.5723988095238095</v>
      </c>
    </row>
    <row r="4" spans="1:8" ht="18" customHeight="1" x14ac:dyDescent="0.2">
      <c r="A4" s="17" t="str">
        <f>OVERALL!A4</f>
        <v>AGENT MASTERY SCORE</v>
      </c>
      <c r="B4" s="38">
        <f>IF(C2=0, "-", IF(COUNTIF(D39:F39, "n")=C2, "-", IF(COUNT(D4:F4)=0, "-", AVERAGE(D4:F4))))</f>
        <v>0.48333333333333339</v>
      </c>
      <c r="C4" s="58" t="s">
        <v>1</v>
      </c>
      <c r="D4" s="38">
        <f>IF(D48&lt;0%,0%,IF(D$2="-","-",IF(D$39="n", "-", SUM(D$6,D$12,D$17,D$23,D$28,D$34))))</f>
        <v>0.5541666666666667</v>
      </c>
      <c r="E4" s="38">
        <f t="shared" ref="E4:F4" si="1">IF(E48&lt;0%,0%,IF(E$2="-","-",IF(E$39="n", "-", SUM(E$6,E$12,E$17,E$23,E$28,E$34))))</f>
        <v>0.39166666666666672</v>
      </c>
      <c r="F4" s="38">
        <f t="shared" si="1"/>
        <v>0.50416666666666665</v>
      </c>
      <c r="H4" s="12" t="s">
        <v>7</v>
      </c>
    </row>
    <row r="5" spans="1:8" ht="18" customHeight="1" x14ac:dyDescent="0.25">
      <c r="A5" s="57" t="s">
        <v>45</v>
      </c>
      <c r="B5" s="58">
        <f>IF(B6="-","-",AVERAGE(D5:F5))</f>
        <v>0.48333333333333339</v>
      </c>
      <c r="C5" s="58" t="s">
        <v>1</v>
      </c>
      <c r="D5" s="60">
        <f t="shared" ref="D5:F5" si="2">IF(D$2="","",IF(D$39="n", "", SUM(D$6,D$12,D$17,D$23,D$28)))</f>
        <v>0.5541666666666667</v>
      </c>
      <c r="E5" s="60">
        <f t="shared" si="2"/>
        <v>0.39166666666666672</v>
      </c>
      <c r="F5" s="60">
        <f t="shared" si="2"/>
        <v>0.50416666666666665</v>
      </c>
      <c r="H5" s="7" t="s">
        <v>15</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312" t="s">
        <v>104</v>
      </c>
      <c r="E7" s="295" t="s">
        <v>104</v>
      </c>
      <c r="F7" s="312" t="s">
        <v>104</v>
      </c>
      <c r="H7" s="11" t="s">
        <v>2</v>
      </c>
    </row>
    <row r="8" spans="1:8" ht="18" customHeight="1" x14ac:dyDescent="0.25">
      <c r="A8" s="33" t="str">
        <f>OVERALL!A8</f>
        <v>INTENT</v>
      </c>
      <c r="B8" s="3">
        <f>IF(C8=0,"-",COUNTIF(D8:F8,"y")/C8)</f>
        <v>0</v>
      </c>
      <c r="C8" s="26">
        <f>$C$2-COUNTIF(D8:F8, "-")</f>
        <v>3</v>
      </c>
      <c r="D8" s="312" t="s">
        <v>103</v>
      </c>
      <c r="E8" s="295" t="s">
        <v>103</v>
      </c>
      <c r="F8" s="312" t="s">
        <v>103</v>
      </c>
      <c r="H8" s="7" t="s">
        <v>14</v>
      </c>
    </row>
    <row r="9" spans="1:8" ht="18" customHeight="1" x14ac:dyDescent="0.2">
      <c r="A9" s="33" t="str">
        <f>OVERALL!A9</f>
        <v>NAME</v>
      </c>
      <c r="B9" s="3">
        <f>IF(C9=0,"-",COUNTIF(D9:F9,"y")/C9)</f>
        <v>0</v>
      </c>
      <c r="C9" s="26">
        <f>$C$2-COUNTIF(D9:F9, "-")</f>
        <v>3</v>
      </c>
      <c r="D9" s="312" t="s">
        <v>103</v>
      </c>
      <c r="E9" s="295" t="s">
        <v>103</v>
      </c>
      <c r="F9" s="312" t="s">
        <v>103</v>
      </c>
      <c r="H9" t="s">
        <v>1</v>
      </c>
    </row>
    <row r="10" spans="1:8" ht="18" customHeight="1" x14ac:dyDescent="0.2">
      <c r="A10" s="33" t="str">
        <f>OVERALL!A10</f>
        <v>BRIDGE</v>
      </c>
      <c r="B10" s="3">
        <f>IF(C10=0,"-",COUNTIF(D10:F10,"y")/C10)</f>
        <v>0</v>
      </c>
      <c r="C10" s="26">
        <f>$C$2-COUNTIF(D10:F10, "-")</f>
        <v>3</v>
      </c>
      <c r="D10" s="312" t="s">
        <v>103</v>
      </c>
      <c r="E10" s="295" t="s">
        <v>103</v>
      </c>
      <c r="F10" s="312" t="s">
        <v>103</v>
      </c>
      <c r="H10" s="13" t="s">
        <v>3</v>
      </c>
    </row>
    <row r="11" spans="1:8" ht="18" customHeight="1" x14ac:dyDescent="0.25">
      <c r="A11" s="2"/>
      <c r="C11" s="63">
        <f>AVERAGE(C7:C10)</f>
        <v>3</v>
      </c>
      <c r="D11" s="27">
        <f t="shared" ref="D11:F11" si="3">COUNTA(D7:D10)-COUNTIF(D7:D10, "-")</f>
        <v>4</v>
      </c>
      <c r="E11" s="27">
        <f t="shared" si="3"/>
        <v>4</v>
      </c>
      <c r="F11" s="27">
        <f t="shared" si="3"/>
        <v>4</v>
      </c>
      <c r="H11" s="8" t="s">
        <v>13</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12" t="s">
        <v>103</v>
      </c>
      <c r="E13" s="295" t="s">
        <v>103</v>
      </c>
      <c r="F13" s="312" t="s">
        <v>103</v>
      </c>
      <c r="H13" s="14" t="s">
        <v>4</v>
      </c>
    </row>
    <row r="14" spans="1:8" ht="18" customHeight="1" x14ac:dyDescent="0.25">
      <c r="A14" s="33" t="str">
        <f>OVERALL!A14</f>
        <v>LISTEN</v>
      </c>
      <c r="B14" s="3">
        <f>IF(C14=0,"-",COUNTIF(D14:F14,"y")/C14)</f>
        <v>1</v>
      </c>
      <c r="C14" s="26">
        <f>$C$2-COUNTIF(D14:F14, "-")</f>
        <v>3</v>
      </c>
      <c r="D14" s="312" t="s">
        <v>104</v>
      </c>
      <c r="E14" s="295" t="s">
        <v>104</v>
      </c>
      <c r="F14" s="312" t="s">
        <v>104</v>
      </c>
      <c r="H14" s="9" t="s">
        <v>12</v>
      </c>
    </row>
    <row r="15" spans="1:8" ht="18" customHeight="1" x14ac:dyDescent="0.2">
      <c r="A15" s="33" t="str">
        <f>OVERALL!A15</f>
        <v>CONFIRM</v>
      </c>
      <c r="B15" s="3">
        <f>IF(C15=0,"-",COUNTIF(D15:F15,"y")/C15)</f>
        <v>0</v>
      </c>
      <c r="C15" s="26">
        <f>$C$2-COUNTIF(D15:F15, "-")</f>
        <v>3</v>
      </c>
      <c r="D15" s="312" t="s">
        <v>103</v>
      </c>
      <c r="E15" s="295" t="s">
        <v>103</v>
      </c>
      <c r="F15" s="312" t="s">
        <v>103</v>
      </c>
      <c r="G15" t="s">
        <v>1</v>
      </c>
    </row>
    <row r="16" spans="1:8" ht="18" customHeight="1" x14ac:dyDescent="0.2">
      <c r="A16" s="2"/>
      <c r="C16" s="63">
        <f>AVERAGE(C13:C15)</f>
        <v>3</v>
      </c>
      <c r="D16" s="27">
        <f t="shared" ref="D16:F16" si="4">COUNTA(D13:D15)-COUNTIF(D13:D15, "-")</f>
        <v>3</v>
      </c>
      <c r="E16" s="27">
        <f t="shared" si="4"/>
        <v>3</v>
      </c>
      <c r="F16" s="27">
        <f t="shared" si="4"/>
        <v>3</v>
      </c>
      <c r="H16" s="15" t="s">
        <v>6</v>
      </c>
    </row>
    <row r="17" spans="1:11"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H17" s="9" t="s">
        <v>5</v>
      </c>
    </row>
    <row r="18" spans="1:11" ht="18" customHeight="1" x14ac:dyDescent="0.2">
      <c r="A18" s="33" t="str">
        <f>OVERALL!A18</f>
        <v>INFORM</v>
      </c>
      <c r="B18" s="3">
        <f>IF(C18=0,"-",COUNTIF(D18:F18,"y")/C18)</f>
        <v>0.66666666666666663</v>
      </c>
      <c r="C18" s="26">
        <f>$C$2-COUNTIF(D18:F18, "-")</f>
        <v>3</v>
      </c>
      <c r="D18" s="312" t="s">
        <v>104</v>
      </c>
      <c r="E18" s="295" t="s">
        <v>103</v>
      </c>
      <c r="F18" s="312" t="s">
        <v>104</v>
      </c>
    </row>
    <row r="19" spans="1:11" ht="18" customHeight="1" x14ac:dyDescent="0.2">
      <c r="A19" s="33" t="str">
        <f>OVERALL!A19</f>
        <v>CHECK</v>
      </c>
      <c r="B19" s="3">
        <f>IF(C19=0,"-",COUNTIF(D19:F19,"y")/C19)</f>
        <v>0</v>
      </c>
      <c r="C19" s="26">
        <f>$C$2-COUNTIF(D19:F19, "-")</f>
        <v>3</v>
      </c>
      <c r="D19" s="312" t="s">
        <v>103</v>
      </c>
      <c r="E19" s="295" t="s">
        <v>103</v>
      </c>
      <c r="F19" s="312" t="s">
        <v>103</v>
      </c>
    </row>
    <row r="20" spans="1:11" ht="18" customHeight="1" x14ac:dyDescent="0.2">
      <c r="A20" s="33" t="str">
        <f>OVERALL!A20</f>
        <v>SEEK</v>
      </c>
      <c r="B20" s="3">
        <f>IF(C20=0,"-",COUNTIF(D20:F20,"y")/C20)</f>
        <v>1</v>
      </c>
      <c r="C20" s="26">
        <f>$C$2-COUNTIF(D20:F20, "-")</f>
        <v>3</v>
      </c>
      <c r="D20" s="312" t="s">
        <v>104</v>
      </c>
      <c r="E20" s="295" t="s">
        <v>104</v>
      </c>
      <c r="F20" s="312" t="s">
        <v>104</v>
      </c>
      <c r="H20" t="s">
        <v>1</v>
      </c>
    </row>
    <row r="21" spans="1:11" ht="18" customHeight="1" x14ac:dyDescent="0.2">
      <c r="A21" s="33" t="str">
        <f>OVERALL!A21</f>
        <v>CONFIDENCE</v>
      </c>
      <c r="B21" s="3">
        <f>IF(C21=0,"-",COUNTIF(D21:F21,"y")/C21)</f>
        <v>1</v>
      </c>
      <c r="C21" s="26">
        <f>$C$2-COUNTIF(D21:F21, "-")</f>
        <v>3</v>
      </c>
      <c r="D21" s="312" t="s">
        <v>104</v>
      </c>
      <c r="E21" s="295" t="s">
        <v>104</v>
      </c>
      <c r="F21" s="312" t="s">
        <v>104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0.33333333333333331</v>
      </c>
      <c r="C23" s="1" t="s">
        <v>1</v>
      </c>
      <c r="D23" s="29">
        <f>IF(D27=0,"-",(COUNTIF(D24:D26, "y")/D27)*OVERALL!$C$23)</f>
        <v>9.9999999999999992E-2</v>
      </c>
      <c r="E23" s="29">
        <f>IF(E27=0,"-",(COUNTIF(E24:E26, "y")/E27)*OVERALL!$C$23)</f>
        <v>0</v>
      </c>
      <c r="F23" s="29">
        <f>IF(F27=0,"-",(COUNTIF(F24:F26, "y")/F27)*OVERALL!$C$23)</f>
        <v>4.9999999999999996E-2</v>
      </c>
    </row>
    <row r="24" spans="1:11" ht="18" customHeight="1" x14ac:dyDescent="0.2">
      <c r="A24" s="33" t="str">
        <f>OVERALL!A24</f>
        <v>QUESTIONS</v>
      </c>
      <c r="B24" s="3">
        <f>IF(C24=0,"-",COUNTIF(D24:F24,"y")/C24)</f>
        <v>0.33333333333333331</v>
      </c>
      <c r="C24" s="26">
        <f>$C$2-COUNTIF(D24:F24, "-")</f>
        <v>3</v>
      </c>
      <c r="D24" s="312" t="s">
        <v>104</v>
      </c>
      <c r="E24" s="295" t="s">
        <v>103</v>
      </c>
      <c r="F24" s="312" t="s">
        <v>103</v>
      </c>
    </row>
    <row r="25" spans="1:11" ht="18" customHeight="1" x14ac:dyDescent="0.2">
      <c r="A25" s="33" t="str">
        <f>OVERALL!A25</f>
        <v>GRATITUDE</v>
      </c>
      <c r="B25" s="3">
        <f>IF(C25=0,"-",COUNTIF(D25:F25,"y")/C25)</f>
        <v>0</v>
      </c>
      <c r="C25" s="26">
        <f>$C$2-COUNTIF(D25:F25, "-")</f>
        <v>3</v>
      </c>
      <c r="D25" s="312" t="s">
        <v>103</v>
      </c>
      <c r="E25" s="295" t="s">
        <v>103</v>
      </c>
      <c r="F25" s="312" t="s">
        <v>103</v>
      </c>
    </row>
    <row r="26" spans="1:11" ht="18" customHeight="1" x14ac:dyDescent="0.2">
      <c r="A26" s="33" t="str">
        <f>OVERALL!A26</f>
        <v>THANKS</v>
      </c>
      <c r="B26" s="3">
        <f>IF(C26=0,"-",COUNTIF(D26:F26,"y")/C26)</f>
        <v>0.66666666666666663</v>
      </c>
      <c r="C26" s="26">
        <f>$C$2-COUNTIF(D26:F26, "-")</f>
        <v>3</v>
      </c>
      <c r="D26" s="312" t="s">
        <v>104</v>
      </c>
      <c r="E26" s="295" t="s">
        <v>103</v>
      </c>
      <c r="F26" s="312" t="s">
        <v>104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0.75</v>
      </c>
      <c r="C28" s="1" t="s">
        <v>1</v>
      </c>
      <c r="D28" s="29">
        <f>IF(D33=0,"-",(COUNTIF(D29:D32, "y")/D33)*OVERALL!$C$28)</f>
        <v>0.15000000000000002</v>
      </c>
      <c r="E28" s="29">
        <f>IF(E33=0,"-",(COUNTIF(E29:E32, "y")/E33)*OVERALL!$C$28)</f>
        <v>0.15000000000000002</v>
      </c>
      <c r="F28" s="29">
        <f>IF(F33=0,"-",(COUNTIF(F29:F32, "y")/F33)*OVERALL!$C$28)</f>
        <v>0.15000000000000002</v>
      </c>
    </row>
    <row r="29" spans="1:11" ht="18" customHeight="1" x14ac:dyDescent="0.2">
      <c r="A29" s="33" t="str">
        <f>OVERALL!A29</f>
        <v>VIBRANCY</v>
      </c>
      <c r="B29" s="3">
        <f>IF(C29=0,"-",COUNTIF(D29:F29,"y")/C29)</f>
        <v>1</v>
      </c>
      <c r="C29" s="26">
        <f>$C$2-COUNTIF(D29:F29, "-")</f>
        <v>3</v>
      </c>
      <c r="D29" s="312" t="s">
        <v>104</v>
      </c>
      <c r="E29" s="295" t="s">
        <v>104</v>
      </c>
      <c r="F29" s="312" t="s">
        <v>104</v>
      </c>
    </row>
    <row r="30" spans="1:11" ht="18" customHeight="1" x14ac:dyDescent="0.2">
      <c r="A30" s="33" t="str">
        <f>OVERALL!A30</f>
        <v>EMPATHY</v>
      </c>
      <c r="B30" s="3">
        <f>IF(C30=0,"-",COUNTIF(D30:F30,"y")/C30)</f>
        <v>1</v>
      </c>
      <c r="C30" s="26">
        <f>$C$2-COUNTIF(D30:F30, "-")</f>
        <v>3</v>
      </c>
      <c r="D30" s="312" t="s">
        <v>104</v>
      </c>
      <c r="E30" s="295" t="s">
        <v>104</v>
      </c>
      <c r="F30" s="312" t="s">
        <v>104</v>
      </c>
    </row>
    <row r="31" spans="1:11" ht="18" customHeight="1" x14ac:dyDescent="0.2">
      <c r="A31" s="33" t="str">
        <f>OVERALL!A31</f>
        <v>CONTROL</v>
      </c>
      <c r="B31" s="3">
        <f>IF(C31=0,"-",COUNTIF(D31:F31,"y")/C31)</f>
        <v>0.33333333333333331</v>
      </c>
      <c r="C31" s="26">
        <f>$C$2-COUNTIF(D31:F31, "-")</f>
        <v>3</v>
      </c>
      <c r="D31" s="312" t="s">
        <v>103</v>
      </c>
      <c r="E31" s="295" t="s">
        <v>103</v>
      </c>
      <c r="F31" s="312" t="s">
        <v>104</v>
      </c>
    </row>
    <row r="32" spans="1:11" ht="18" customHeight="1" x14ac:dyDescent="0.2">
      <c r="A32" s="33" t="str">
        <f>OVERALL!A32</f>
        <v>CLARITY</v>
      </c>
      <c r="B32" s="3">
        <f>IF(C32=0,"-",COUNTIF(D32:F32,"y")/C32)</f>
        <v>0.66666666666666663</v>
      </c>
      <c r="C32" s="26">
        <f>$C$2-COUNTIF(D32:F32, "-")</f>
        <v>3</v>
      </c>
      <c r="D32" s="312" t="s">
        <v>104</v>
      </c>
      <c r="E32" s="295" t="s">
        <v>104</v>
      </c>
      <c r="F32" s="312" t="s">
        <v>103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47</v>
      </c>
    </row>
    <row r="35" spans="1:13" ht="18" customHeight="1" x14ac:dyDescent="0.2">
      <c r="A35" s="45" t="str">
        <f>OVERALL!A35</f>
        <v>AUDIO ISSUE (MAJOR IMPACT)</v>
      </c>
      <c r="B35" s="3">
        <f>IF(C35=0,"-",COUNTIF(D35:F35,"y")/C35)</f>
        <v>0</v>
      </c>
      <c r="C35" s="26">
        <f>$C$2-COUNTIF(D35:F35, "-")</f>
        <v>3</v>
      </c>
      <c r="D35" s="312" t="s">
        <v>103</v>
      </c>
      <c r="E35" s="295" t="s">
        <v>103</v>
      </c>
      <c r="F35" s="312" t="s">
        <v>103</v>
      </c>
      <c r="H35" s="48">
        <v>-0.3</v>
      </c>
      <c r="J35" s="48"/>
      <c r="K35" s="48"/>
      <c r="L35" s="48"/>
    </row>
    <row r="36" spans="1:13" ht="18" customHeight="1" x14ac:dyDescent="0.2">
      <c r="A36" s="45" t="str">
        <f>OVERALL!A36</f>
        <v>AUDIO ISSUE (DISTRACTION)</v>
      </c>
      <c r="B36" s="3">
        <f>IF(C36=0,"-",COUNTIF(D36:F36,"y")/C36)</f>
        <v>0</v>
      </c>
      <c r="C36" s="26">
        <f>$C$2-COUNTIF(D36:F36, "-")</f>
        <v>3</v>
      </c>
      <c r="D36" s="312" t="s">
        <v>103</v>
      </c>
      <c r="E36" s="295" t="s">
        <v>103</v>
      </c>
      <c r="F36" s="312" t="s">
        <v>103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75" t="str">
        <f>OVERALL!A38</f>
        <v>ADDITIONAL INSIGHT</v>
      </c>
      <c r="B38" s="376"/>
      <c r="C38" s="10" t="s">
        <v>1</v>
      </c>
      <c r="D38" s="30"/>
      <c r="E38" s="30"/>
      <c r="F38" s="30"/>
    </row>
    <row r="39" spans="1:13" ht="18" customHeight="1" x14ac:dyDescent="0.2">
      <c r="A39" s="33" t="str">
        <f>OVERALL!A39</f>
        <v>CALL ANSWERED-QUALITY</v>
      </c>
      <c r="B39" s="3">
        <f>IF(C39=0,"-",COUNTIF(D39:F39, "y")/C39)</f>
        <v>1</v>
      </c>
      <c r="C39" s="26">
        <f t="shared" ref="C39:C45" si="9">$C$2-COUNTIF(D39:F39, "-")</f>
        <v>3</v>
      </c>
      <c r="D39" s="312" t="s">
        <v>104</v>
      </c>
      <c r="E39" s="295" t="s">
        <v>104</v>
      </c>
      <c r="F39" s="312" t="s">
        <v>104</v>
      </c>
    </row>
    <row r="40" spans="1:13" ht="18" customHeight="1" x14ac:dyDescent="0.2">
      <c r="A40" s="33" t="str">
        <f>OVERALL!A40</f>
        <v>TALK TIME</v>
      </c>
      <c r="B40" s="280">
        <f>IF(C40=0,"-",AVERAGE(D40:F40))</f>
        <v>2.2685185185185182E-3</v>
      </c>
      <c r="C40" s="26">
        <f t="shared" si="9"/>
        <v>3</v>
      </c>
      <c r="D40" s="280">
        <v>2.8819444444444444E-3</v>
      </c>
      <c r="E40" s="280">
        <v>2.2222222222222222E-3</v>
      </c>
      <c r="F40" s="313">
        <v>1.7013888888888888E-3</v>
      </c>
      <c r="G40" s="46"/>
      <c r="H40" s="265"/>
      <c r="I40" s="265"/>
      <c r="J40" s="265"/>
      <c r="K40" s="265"/>
      <c r="L40" s="265"/>
      <c r="M40" s="265"/>
    </row>
    <row r="41" spans="1:13" ht="18" customHeight="1" x14ac:dyDescent="0.2">
      <c r="A41" s="33" t="str">
        <f>OVERALL!A41</f>
        <v>ASSESSOR RATING (0-10)</v>
      </c>
      <c r="B41" s="263">
        <f>IF(C41=0,"-",SUM(D41:F41)/C41)</f>
        <v>5</v>
      </c>
      <c r="C41" s="26">
        <f t="shared" si="9"/>
        <v>3</v>
      </c>
      <c r="D41" s="286">
        <v>6</v>
      </c>
      <c r="E41" s="286">
        <v>4</v>
      </c>
      <c r="F41" s="314">
        <v>5</v>
      </c>
    </row>
    <row r="42" spans="1:13" ht="18" customHeight="1" x14ac:dyDescent="0.2">
      <c r="A42" s="33" t="str">
        <f>OVERALL!A42</f>
        <v>EXPLAINED KEY FEATURES</v>
      </c>
      <c r="B42" s="3">
        <f>IF(C42=0,"-",COUNTIF(D42:F42, "y")/C42)</f>
        <v>1</v>
      </c>
      <c r="C42" s="26">
        <f t="shared" si="9"/>
        <v>3</v>
      </c>
      <c r="D42" s="312" t="s">
        <v>104</v>
      </c>
      <c r="E42" s="295" t="s">
        <v>104</v>
      </c>
      <c r="F42" s="312" t="s">
        <v>104</v>
      </c>
      <c r="G42" s="47"/>
      <c r="H42" t="s">
        <v>1</v>
      </c>
    </row>
    <row r="43" spans="1:13" ht="18" customHeight="1" x14ac:dyDescent="0.2">
      <c r="A43" s="33" t="str">
        <f>OVERALL!A43</f>
        <v>REVEALED PRICING</v>
      </c>
      <c r="B43" s="3">
        <f>IF(C43=0,"-",COUNTIF(D43:F43, "y")/C43)</f>
        <v>1</v>
      </c>
      <c r="C43" s="26">
        <f t="shared" si="9"/>
        <v>2</v>
      </c>
      <c r="D43" s="312" t="s">
        <v>104</v>
      </c>
      <c r="E43" s="295" t="s">
        <v>74</v>
      </c>
      <c r="F43" s="312" t="s">
        <v>104</v>
      </c>
    </row>
    <row r="44" spans="1:13" ht="18" customHeight="1" x14ac:dyDescent="0.2">
      <c r="A44" s="33" t="str">
        <f>OVERALL!A44</f>
        <v>EXPLAINED ACTIONS &amp; PROCESS</v>
      </c>
      <c r="B44" s="3">
        <f>IF(C44=0,"-",COUNTIF(D44:F44, "y")/C44)</f>
        <v>1</v>
      </c>
      <c r="C44" s="26">
        <f t="shared" si="9"/>
        <v>3</v>
      </c>
      <c r="D44" s="312" t="s">
        <v>104</v>
      </c>
      <c r="E44" s="295" t="s">
        <v>104</v>
      </c>
      <c r="F44" s="312" t="s">
        <v>104</v>
      </c>
    </row>
    <row r="45" spans="1:13" ht="18" customHeight="1" x14ac:dyDescent="0.2">
      <c r="A45" s="33" t="str">
        <f>OVERALL!A45</f>
        <v>WEBSITE EDUCATION</v>
      </c>
      <c r="B45" s="3">
        <f>IF(C45=0,"-",COUNTIF(D45:F45, "y")/C45)</f>
        <v>0.66666666666666663</v>
      </c>
      <c r="C45" s="26">
        <f t="shared" si="9"/>
        <v>3</v>
      </c>
      <c r="D45" s="312" t="s">
        <v>104</v>
      </c>
      <c r="E45" s="295" t="s">
        <v>103</v>
      </c>
      <c r="F45" s="312" t="s">
        <v>104</v>
      </c>
    </row>
    <row r="46" spans="1:13" ht="18" customHeight="1" x14ac:dyDescent="0.2">
      <c r="A46" s="18"/>
      <c r="B46" s="3"/>
      <c r="C46" s="26"/>
      <c r="D46" s="263"/>
      <c r="E46" s="263"/>
      <c r="F46" s="315"/>
    </row>
    <row r="47" spans="1:13" ht="105" x14ac:dyDescent="0.2">
      <c r="A47" s="25" t="s">
        <v>1</v>
      </c>
      <c r="B47" s="377" t="s">
        <v>34</v>
      </c>
      <c r="C47" s="378"/>
      <c r="D47" s="23" t="s">
        <v>274</v>
      </c>
      <c r="E47" s="23" t="s">
        <v>275</v>
      </c>
      <c r="F47" s="23" t="s">
        <v>276</v>
      </c>
    </row>
    <row r="48" spans="1:13" ht="18" customHeight="1" x14ac:dyDescent="0.2">
      <c r="A48" s="59" t="s">
        <v>44</v>
      </c>
      <c r="D48" s="50">
        <f t="shared" ref="D48:F48" si="10">IF(D$2="","",IF(D$39="n", "", SUM(D$6,D$12,D$17,D$23,D$28,D$34)))</f>
        <v>0.5541666666666667</v>
      </c>
      <c r="E48" s="50">
        <f t="shared" si="10"/>
        <v>0.39166666666666672</v>
      </c>
      <c r="F48" s="50">
        <f t="shared" si="10"/>
        <v>0.50416666666666665</v>
      </c>
    </row>
    <row r="50" spans="1:6" ht="19" x14ac:dyDescent="0.25">
      <c r="A50" s="110" t="s">
        <v>71</v>
      </c>
      <c r="B50" s="90" t="s">
        <v>72</v>
      </c>
    </row>
    <row r="51" spans="1:6" x14ac:dyDescent="0.2">
      <c r="A51" s="111" t="s">
        <v>60</v>
      </c>
      <c r="B51" s="112">
        <v>0.3</v>
      </c>
      <c r="C51" s="111"/>
      <c r="D51" s="256">
        <f>[1]STIRLING!D$4</f>
        <v>0.7003571428571429</v>
      </c>
      <c r="E51" s="256">
        <f>[1]STIRLING!E$4</f>
        <v>0.64208333333333334</v>
      </c>
      <c r="F51" s="256">
        <f>[1]STIRLING!F$4</f>
        <v>0.7316071428571429</v>
      </c>
    </row>
    <row r="52" spans="1:6" x14ac:dyDescent="0.2">
      <c r="A52" s="111" t="s">
        <v>61</v>
      </c>
      <c r="B52" s="112">
        <v>0.7</v>
      </c>
      <c r="C52" s="111"/>
      <c r="D52" s="257">
        <f t="shared" ref="D52:F52" si="11">D4</f>
        <v>0.5541666666666667</v>
      </c>
      <c r="E52" s="257">
        <f t="shared" si="11"/>
        <v>0.39166666666666672</v>
      </c>
      <c r="F52" s="257">
        <f t="shared" si="11"/>
        <v>0.50416666666666665</v>
      </c>
    </row>
    <row r="53" spans="1:6" x14ac:dyDescent="0.2">
      <c r="A53" t="s">
        <v>1</v>
      </c>
      <c r="D53" s="49"/>
      <c r="E53" s="49"/>
      <c r="F53" s="49"/>
    </row>
    <row r="54" spans="1:6" x14ac:dyDescent="0.2">
      <c r="A54" s="113" t="s">
        <v>73</v>
      </c>
      <c r="D54" s="49"/>
      <c r="E54" s="49"/>
      <c r="F54" s="49"/>
    </row>
    <row r="55" spans="1:6" x14ac:dyDescent="0.2">
      <c r="A55" s="111" t="s">
        <v>60</v>
      </c>
      <c r="B55" s="111"/>
      <c r="C55" s="111"/>
      <c r="D55" s="257">
        <f>IF(D51="-","-",D51*$B$51)</f>
        <v>0.21010714285714285</v>
      </c>
      <c r="E55" s="257">
        <f t="shared" ref="E55:F55" si="12">IF(E51="-","-",E51*$B$51)</f>
        <v>0.19262499999999999</v>
      </c>
      <c r="F55" s="257">
        <f t="shared" si="12"/>
        <v>0.21948214285714288</v>
      </c>
    </row>
    <row r="56" spans="1:6" x14ac:dyDescent="0.2">
      <c r="A56" s="111" t="s">
        <v>61</v>
      </c>
      <c r="B56" s="111"/>
      <c r="C56" s="111"/>
      <c r="D56" s="257">
        <f t="shared" ref="D56:F56" si="13">IF(D52="-","-",D52*$B$52)</f>
        <v>0.38791666666666669</v>
      </c>
      <c r="E56" s="257">
        <f t="shared" si="13"/>
        <v>0.27416666666666667</v>
      </c>
      <c r="F56" s="257">
        <f t="shared" si="13"/>
        <v>0.35291666666666666</v>
      </c>
    </row>
    <row r="57" spans="1:6" x14ac:dyDescent="0.2">
      <c r="A57" s="114" t="s">
        <v>56</v>
      </c>
      <c r="B57" s="114"/>
      <c r="C57" s="114"/>
      <c r="D57" s="115">
        <f t="shared" ref="D57:F57" si="14">IF(D51="","",IF(D52="","",SUM(D55:D56)))</f>
        <v>0.59802380952380951</v>
      </c>
      <c r="E57" s="115">
        <f t="shared" si="14"/>
        <v>0.46679166666666666</v>
      </c>
      <c r="F57" s="115">
        <f t="shared" si="14"/>
        <v>0.5723988095238095</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E640-829A-864B-8147-3F6A8A23FD8E}">
  <dimension ref="A1:T57"/>
  <sheetViews>
    <sheetView zoomScale="80" zoomScaleNormal="80" workbookViewId="0">
      <pane xSplit="3" ySplit="6" topLeftCell="D7" activePane="bottomRight" state="frozen"/>
      <selection activeCell="D41" sqref="D41:F49"/>
      <selection pane="topRight" activeCell="D41" sqref="D41:F49"/>
      <selection pane="bottomLeft" activeCell="D41" sqref="D41:F49"/>
      <selection pane="bottomRight" activeCell="D18" sqref="D18"/>
    </sheetView>
  </sheetViews>
  <sheetFormatPr baseColWidth="10" defaultColWidth="11.5" defaultRowHeight="16" x14ac:dyDescent="0.2"/>
  <cols>
    <col min="1" max="1" width="32.83203125" customWidth="1"/>
    <col min="3" max="3" width="8.5" customWidth="1"/>
    <col min="4" max="13" width="22.83203125" customWidth="1"/>
    <col min="14" max="14" width="8.1640625" customWidth="1"/>
    <col min="15" max="15" width="28" bestFit="1" customWidth="1"/>
  </cols>
  <sheetData>
    <row r="1" spans="1:15" ht="26" x14ac:dyDescent="0.2">
      <c r="A1" s="22" t="s">
        <v>295</v>
      </c>
      <c r="B1" s="16"/>
      <c r="C1" s="35" t="s">
        <v>79</v>
      </c>
      <c r="D1" s="24">
        <v>1</v>
      </c>
      <c r="E1" s="24">
        <v>2</v>
      </c>
      <c r="F1" s="24">
        <v>3</v>
      </c>
      <c r="G1" s="24">
        <v>4</v>
      </c>
      <c r="H1" s="24">
        <v>5</v>
      </c>
      <c r="I1" s="24">
        <v>6</v>
      </c>
      <c r="J1" s="24">
        <v>7</v>
      </c>
      <c r="K1" s="24">
        <v>8</v>
      </c>
      <c r="L1" s="24">
        <v>9</v>
      </c>
      <c r="M1" s="24">
        <v>10</v>
      </c>
    </row>
    <row r="2" spans="1:15" ht="21" x14ac:dyDescent="0.2">
      <c r="A2" s="19" t="str">
        <f>OVERALL!A2</f>
        <v>COUNCILS</v>
      </c>
      <c r="B2" s="31" t="s">
        <v>56</v>
      </c>
      <c r="C2" s="35">
        <f>COUNTA(D7:M7)</f>
        <v>10</v>
      </c>
      <c r="D2" s="303" t="s">
        <v>190</v>
      </c>
      <c r="E2" s="296" t="s">
        <v>191</v>
      </c>
      <c r="F2" s="294" t="s">
        <v>192</v>
      </c>
      <c r="G2" s="325" t="s">
        <v>191</v>
      </c>
      <c r="H2" s="317" t="s">
        <v>193</v>
      </c>
      <c r="I2" s="298" t="s">
        <v>194</v>
      </c>
      <c r="J2" s="305" t="s">
        <v>195</v>
      </c>
      <c r="K2" s="311" t="s">
        <v>196</v>
      </c>
      <c r="L2" s="325" t="s">
        <v>197</v>
      </c>
      <c r="M2" s="327" t="s">
        <v>190</v>
      </c>
    </row>
    <row r="3" spans="1:15" ht="19" x14ac:dyDescent="0.2">
      <c r="A3" s="32" t="str">
        <f>OVERALL!S1</f>
        <v>WHITEHORSE CITY</v>
      </c>
      <c r="B3" s="248">
        <f>OVERALL!S3</f>
        <v>0.68383928571428565</v>
      </c>
      <c r="C3" s="108" t="s">
        <v>70</v>
      </c>
      <c r="D3" s="109">
        <f>IF(D2="-","-",D57)</f>
        <v>0.74208333333333332</v>
      </c>
      <c r="E3" s="109">
        <f t="shared" ref="E3:M3" si="0">IF(E2="-","-",E57)</f>
        <v>0.67002976190476193</v>
      </c>
      <c r="F3" s="109">
        <f t="shared" si="0"/>
        <v>0.70708333333333329</v>
      </c>
      <c r="G3" s="109">
        <f t="shared" si="0"/>
        <v>0.65104166666666674</v>
      </c>
      <c r="H3" s="109">
        <f t="shared" si="0"/>
        <v>0.70502976190476185</v>
      </c>
      <c r="I3" s="109">
        <f t="shared" si="0"/>
        <v>0.65395833333333331</v>
      </c>
      <c r="J3" s="109">
        <f t="shared" si="0"/>
        <v>0.73499999999999988</v>
      </c>
      <c r="K3" s="109">
        <f t="shared" si="0"/>
        <v>0.64166666666666661</v>
      </c>
      <c r="L3" s="109">
        <f t="shared" si="0"/>
        <v>0.77708333333333335</v>
      </c>
      <c r="M3" s="109">
        <f t="shared" si="0"/>
        <v>0.55541666666666667</v>
      </c>
    </row>
    <row r="4" spans="1:15" ht="18" customHeight="1" x14ac:dyDescent="0.2">
      <c r="A4" s="17" t="str">
        <f>OVERALL!A4</f>
        <v>AGENT MASTERY SCORE</v>
      </c>
      <c r="B4" s="38">
        <f>IF(C2=0, "-", IF(COUNTIF(D39:M39, "n")=C2, "-", IF(COUNT(D4:M4)=0, "-", AVERAGE(D4:M4))))</f>
        <v>0.60624999999999996</v>
      </c>
      <c r="C4" s="58" t="s">
        <v>1</v>
      </c>
      <c r="D4" s="38">
        <f>IF(D48&lt;0%,0%,IF(D$2="-","-",IF(D$39="n", "-", SUM(D$6,D$12,D$17,D$23,D$28,D$34))))</f>
        <v>0.67083333333333339</v>
      </c>
      <c r="E4" s="38">
        <f t="shared" ref="E4:M4" si="1">IF(E48&lt;0%,0%,IF(E$2="-","-",IF(E$39="n", "-", SUM(E$6,E$12,E$17,E$23,E$28,E$34))))</f>
        <v>0.62083333333333335</v>
      </c>
      <c r="F4" s="38">
        <f t="shared" si="1"/>
        <v>0.62083333333333335</v>
      </c>
      <c r="G4" s="38">
        <f t="shared" si="1"/>
        <v>0.5541666666666667</v>
      </c>
      <c r="H4" s="38">
        <f t="shared" si="1"/>
        <v>0.67083333333333339</v>
      </c>
      <c r="I4" s="38">
        <f t="shared" si="1"/>
        <v>0.55833333333333335</v>
      </c>
      <c r="J4" s="38">
        <f t="shared" si="1"/>
        <v>0.6875</v>
      </c>
      <c r="K4" s="38">
        <f t="shared" si="1"/>
        <v>0.5541666666666667</v>
      </c>
      <c r="L4" s="38">
        <f t="shared" si="1"/>
        <v>0.72083333333333344</v>
      </c>
      <c r="M4" s="38">
        <f t="shared" si="1"/>
        <v>0.40416666666666667</v>
      </c>
      <c r="O4" s="12" t="s">
        <v>7</v>
      </c>
    </row>
    <row r="5" spans="1:15" ht="18" customHeight="1" x14ac:dyDescent="0.25">
      <c r="A5" s="57" t="s">
        <v>45</v>
      </c>
      <c r="B5" s="58">
        <f>IF(B6="-","-",AVERAGE(D5:M5))</f>
        <v>0.61624999999999996</v>
      </c>
      <c r="C5" s="58" t="s">
        <v>1</v>
      </c>
      <c r="D5" s="60">
        <f t="shared" ref="D5:M5" si="2">IF(D$2="","",IF(D$39="n", "", SUM(D$6,D$12,D$17,D$23,D$28)))</f>
        <v>0.67083333333333339</v>
      </c>
      <c r="E5" s="60">
        <f t="shared" si="2"/>
        <v>0.62083333333333335</v>
      </c>
      <c r="F5" s="60">
        <f t="shared" si="2"/>
        <v>0.62083333333333335</v>
      </c>
      <c r="G5" s="60">
        <f t="shared" si="2"/>
        <v>0.5541666666666667</v>
      </c>
      <c r="H5" s="60">
        <f t="shared" si="2"/>
        <v>0.67083333333333339</v>
      </c>
      <c r="I5" s="60">
        <f t="shared" si="2"/>
        <v>0.55833333333333335</v>
      </c>
      <c r="J5" s="60">
        <f t="shared" si="2"/>
        <v>0.6875</v>
      </c>
      <c r="K5" s="60">
        <f t="shared" si="2"/>
        <v>0.5541666666666667</v>
      </c>
      <c r="L5" s="60">
        <f t="shared" si="2"/>
        <v>0.72083333333333344</v>
      </c>
      <c r="M5" s="60">
        <f t="shared" si="2"/>
        <v>0.50416666666666665</v>
      </c>
      <c r="O5" s="7" t="s">
        <v>15</v>
      </c>
    </row>
    <row r="6" spans="1:15" ht="18" customHeight="1" x14ac:dyDescent="0.2">
      <c r="A6" s="20" t="str">
        <f>OVERALL!A6</f>
        <v>ENGAGE</v>
      </c>
      <c r="B6" s="21">
        <f>IF(C11=0,"-",AVERAGE(B7:B10))</f>
        <v>0.125</v>
      </c>
      <c r="C6" s="61" t="s">
        <v>0</v>
      </c>
      <c r="D6" s="28">
        <f>IF(D11=0,"-",(COUNTIF(D7:D10, "y")/D11)*OVERALL!$C$6)</f>
        <v>0.05</v>
      </c>
      <c r="E6" s="28">
        <f>IF(E11=0,"-",(COUNTIF(E7:E10, "y")/E11)*OVERALL!$C$6)</f>
        <v>0.05</v>
      </c>
      <c r="F6" s="28">
        <f>IF(F11=0,"-",(COUNTIF(F7:F10, "y")/F11)*OVERALL!$C$6)</f>
        <v>0.05</v>
      </c>
      <c r="G6" s="28">
        <f>IF(G11=0,"-",(COUNTIF(G7:G10, "y")/G11)*OVERALL!$C$6)</f>
        <v>0</v>
      </c>
      <c r="H6" s="28">
        <f>IF(H11=0,"-",(COUNTIF(H7:H10, "y")/H11)*OVERALL!$C$6)</f>
        <v>0</v>
      </c>
      <c r="I6" s="28">
        <f>IF(I11=0,"-",(COUNTIF(I7:I10, "y")/I11)*OVERALL!$C$6)</f>
        <v>0</v>
      </c>
      <c r="J6" s="28">
        <f>IF(J11=0,"-",(COUNTIF(J7:J10, "y")/J11)*OVERALL!$C$6)</f>
        <v>0.05</v>
      </c>
      <c r="K6" s="28">
        <f>IF(K11=0,"-",(COUNTIF(K7:K10, "y")/K11)*OVERALL!$C$6)</f>
        <v>0</v>
      </c>
      <c r="L6" s="28">
        <f>IF(L11=0,"-",(COUNTIF(L7:L10, "y")/L11)*OVERALL!$C$6)</f>
        <v>0.05</v>
      </c>
      <c r="M6" s="28">
        <f>IF(M11=0,"-",(COUNTIF(M7:M10, "y")/M11)*OVERALL!$C$6)</f>
        <v>0</v>
      </c>
    </row>
    <row r="7" spans="1:15" ht="18" customHeight="1" x14ac:dyDescent="0.2">
      <c r="A7" s="33" t="str">
        <f>OVERALL!A7</f>
        <v>WELCOME</v>
      </c>
      <c r="B7" s="3">
        <f>IF(C7=0,"-",COUNTIF(D7:M7,"y")/C7)</f>
        <v>0.3</v>
      </c>
      <c r="C7" s="26">
        <f>$C$2-COUNTIF(D7:M7, "-")</f>
        <v>10</v>
      </c>
      <c r="D7" s="302" t="s">
        <v>104</v>
      </c>
      <c r="E7" s="295" t="s">
        <v>103</v>
      </c>
      <c r="F7" s="293" t="s">
        <v>104</v>
      </c>
      <c r="G7" s="324" t="s">
        <v>103</v>
      </c>
      <c r="H7" s="316" t="s">
        <v>103</v>
      </c>
      <c r="I7" s="297" t="s">
        <v>103</v>
      </c>
      <c r="J7" s="304" t="s">
        <v>103</v>
      </c>
      <c r="K7" s="312" t="s">
        <v>103</v>
      </c>
      <c r="L7" s="324" t="s">
        <v>104</v>
      </c>
      <c r="M7" s="326" t="s">
        <v>103</v>
      </c>
      <c r="O7" s="11" t="s">
        <v>2</v>
      </c>
    </row>
    <row r="8" spans="1:15" ht="18" customHeight="1" x14ac:dyDescent="0.25">
      <c r="A8" s="33" t="str">
        <f>OVERALL!A8</f>
        <v>INTENT</v>
      </c>
      <c r="B8" s="3">
        <f>IF(C8=0,"-",COUNTIF(D8:M8,"y")/C8)</f>
        <v>0.2</v>
      </c>
      <c r="C8" s="26">
        <f>$C$2-COUNTIF(D8:M8, "-")</f>
        <v>10</v>
      </c>
      <c r="D8" s="302" t="s">
        <v>103</v>
      </c>
      <c r="E8" s="295" t="s">
        <v>104</v>
      </c>
      <c r="F8" s="293" t="s">
        <v>103</v>
      </c>
      <c r="G8" s="324" t="s">
        <v>103</v>
      </c>
      <c r="H8" s="316" t="s">
        <v>103</v>
      </c>
      <c r="I8" s="297" t="s">
        <v>103</v>
      </c>
      <c r="J8" s="304" t="s">
        <v>104</v>
      </c>
      <c r="K8" s="312" t="s">
        <v>103</v>
      </c>
      <c r="L8" s="324" t="s">
        <v>103</v>
      </c>
      <c r="M8" s="326" t="s">
        <v>103</v>
      </c>
      <c r="O8" s="7" t="s">
        <v>14</v>
      </c>
    </row>
    <row r="9" spans="1:15" ht="18" customHeight="1" x14ac:dyDescent="0.2">
      <c r="A9" s="33" t="str">
        <f>OVERALL!A9</f>
        <v>NAME</v>
      </c>
      <c r="B9" s="3">
        <f>IF(C9=0,"-",COUNTIF(D9:M9,"y")/C9)</f>
        <v>0</v>
      </c>
      <c r="C9" s="26">
        <f>$C$2-COUNTIF(D9:M9, "-")</f>
        <v>10</v>
      </c>
      <c r="D9" s="302" t="s">
        <v>103</v>
      </c>
      <c r="E9" s="295" t="s">
        <v>103</v>
      </c>
      <c r="F9" s="293" t="s">
        <v>103</v>
      </c>
      <c r="G9" s="324" t="s">
        <v>103</v>
      </c>
      <c r="H9" s="316" t="s">
        <v>103</v>
      </c>
      <c r="I9" s="297" t="s">
        <v>103</v>
      </c>
      <c r="J9" s="304" t="s">
        <v>103</v>
      </c>
      <c r="K9" s="312" t="s">
        <v>103</v>
      </c>
      <c r="L9" s="324" t="s">
        <v>103</v>
      </c>
      <c r="M9" s="326" t="s">
        <v>103</v>
      </c>
      <c r="O9" t="s">
        <v>1</v>
      </c>
    </row>
    <row r="10" spans="1:15" ht="18" customHeight="1" x14ac:dyDescent="0.2">
      <c r="A10" s="33" t="str">
        <f>OVERALL!A10</f>
        <v>BRIDGE</v>
      </c>
      <c r="B10" s="3">
        <f>IF(C10=0,"-",COUNTIF(D10:M10,"y")/C10)</f>
        <v>0</v>
      </c>
      <c r="C10" s="26">
        <f>$C$2-COUNTIF(D10:M10, "-")</f>
        <v>10</v>
      </c>
      <c r="D10" s="302" t="s">
        <v>103</v>
      </c>
      <c r="E10" s="295" t="s">
        <v>103</v>
      </c>
      <c r="F10" s="293" t="s">
        <v>103</v>
      </c>
      <c r="G10" s="324" t="s">
        <v>103</v>
      </c>
      <c r="H10" s="316" t="s">
        <v>103</v>
      </c>
      <c r="I10" s="297" t="s">
        <v>103</v>
      </c>
      <c r="J10" s="304" t="s">
        <v>103</v>
      </c>
      <c r="K10" s="312" t="s">
        <v>103</v>
      </c>
      <c r="L10" s="324" t="s">
        <v>103</v>
      </c>
      <c r="M10" s="326" t="s">
        <v>103</v>
      </c>
      <c r="O10" s="13" t="s">
        <v>3</v>
      </c>
    </row>
    <row r="11" spans="1:15" ht="18" customHeight="1" x14ac:dyDescent="0.25">
      <c r="A11" s="2"/>
      <c r="C11" s="63">
        <f>AVERAGE(C7:C10)</f>
        <v>10</v>
      </c>
      <c r="D11" s="27">
        <f t="shared" ref="D11:M11" si="3">COUNTA(D7:D10)-COUNTIF(D7:D10, "-")</f>
        <v>4</v>
      </c>
      <c r="E11" s="27">
        <f t="shared" si="3"/>
        <v>4</v>
      </c>
      <c r="F11" s="27">
        <f t="shared" si="3"/>
        <v>4</v>
      </c>
      <c r="G11" s="27">
        <f t="shared" si="3"/>
        <v>4</v>
      </c>
      <c r="H11" s="27">
        <f t="shared" si="3"/>
        <v>4</v>
      </c>
      <c r="I11" s="27">
        <f t="shared" si="3"/>
        <v>4</v>
      </c>
      <c r="J11" s="27">
        <f t="shared" si="3"/>
        <v>4</v>
      </c>
      <c r="K11" s="27">
        <f t="shared" si="3"/>
        <v>4</v>
      </c>
      <c r="L11" s="27">
        <f t="shared" si="3"/>
        <v>4</v>
      </c>
      <c r="M11" s="27">
        <f t="shared" si="3"/>
        <v>4</v>
      </c>
      <c r="O11" s="8" t="s">
        <v>13</v>
      </c>
    </row>
    <row r="12" spans="1:15" ht="18" customHeight="1" x14ac:dyDescent="0.2">
      <c r="A12" s="20" t="str">
        <f>OVERALL!A12</f>
        <v>DISCOVER</v>
      </c>
      <c r="B12" s="21">
        <f>IF(C16=0,"-",AVERAGE(B13:B15))</f>
        <v>0.6</v>
      </c>
      <c r="C12" s="1" t="s">
        <v>1</v>
      </c>
      <c r="D12" s="28">
        <f>IF(D16=0,"-",(COUNTIF(D13:D15, "y")/D16)*OVERALL!$C$12)</f>
        <v>0.13333333333333333</v>
      </c>
      <c r="E12" s="28">
        <f>IF(E16=0,"-",(COUNTIF(E13:E15, "y")/E16)*OVERALL!$C$12)</f>
        <v>0.13333333333333333</v>
      </c>
      <c r="F12" s="28">
        <f>IF(F16=0,"-",(COUNTIF(F13:F15, "y")/F16)*OVERALL!$C$12)</f>
        <v>0.13333333333333333</v>
      </c>
      <c r="G12" s="28">
        <f>IF(G16=0,"-",(COUNTIF(G13:G15, "y")/G16)*OVERALL!$C$12)</f>
        <v>6.6666666666666666E-2</v>
      </c>
      <c r="H12" s="28">
        <f>IF(H16=0,"-",(COUNTIF(H13:H15, "y")/H16)*OVERALL!$C$12)</f>
        <v>0.13333333333333333</v>
      </c>
      <c r="I12" s="28">
        <f>IF(I16=0,"-",(COUNTIF(I13:I15, "y")/I16)*OVERALL!$C$12)</f>
        <v>0.13333333333333333</v>
      </c>
      <c r="J12" s="28">
        <f>IF(J16=0,"-",(COUNTIF(J13:J15, "y")/J16)*OVERALL!$C$12)</f>
        <v>0.2</v>
      </c>
      <c r="K12" s="28">
        <f>IF(K16=0,"-",(COUNTIF(K13:K15, "y")/K16)*OVERALL!$C$12)</f>
        <v>6.6666666666666666E-2</v>
      </c>
      <c r="L12" s="28">
        <f>IF(L16=0,"-",(COUNTIF(L13:L15, "y")/L16)*OVERALL!$C$12)</f>
        <v>0.13333333333333333</v>
      </c>
      <c r="M12" s="28">
        <f>IF(M16=0,"-",(COUNTIF(M13:M15, "y")/M16)*OVERALL!$C$12)</f>
        <v>6.6666666666666666E-2</v>
      </c>
      <c r="O12" t="s">
        <v>1</v>
      </c>
    </row>
    <row r="13" spans="1:15" ht="18" customHeight="1" x14ac:dyDescent="0.2">
      <c r="A13" s="33" t="str">
        <f>OVERALL!A13</f>
        <v>CONVERSE</v>
      </c>
      <c r="B13" s="3">
        <f>IF(C13=0,"-",COUNTIF(D13:M13,"y")/C13)</f>
        <v>0.1</v>
      </c>
      <c r="C13" s="26">
        <f>$C$2-COUNTIF(D13:M13, "-")</f>
        <v>10</v>
      </c>
      <c r="D13" s="302" t="s">
        <v>103</v>
      </c>
      <c r="E13" s="295" t="s">
        <v>103</v>
      </c>
      <c r="F13" s="293" t="s">
        <v>103</v>
      </c>
      <c r="G13" s="324" t="s">
        <v>103</v>
      </c>
      <c r="H13" s="316" t="s">
        <v>103</v>
      </c>
      <c r="I13" s="297" t="s">
        <v>103</v>
      </c>
      <c r="J13" s="304" t="s">
        <v>104</v>
      </c>
      <c r="K13" s="312" t="s">
        <v>103</v>
      </c>
      <c r="L13" s="324" t="s">
        <v>103</v>
      </c>
      <c r="M13" s="326" t="s">
        <v>103</v>
      </c>
      <c r="O13" s="14" t="s">
        <v>4</v>
      </c>
    </row>
    <row r="14" spans="1:15" ht="18" customHeight="1" x14ac:dyDescent="0.25">
      <c r="A14" s="33" t="str">
        <f>OVERALL!A14</f>
        <v>LISTEN</v>
      </c>
      <c r="B14" s="3">
        <f>IF(C14=0,"-",COUNTIF(D14:M14,"y")/C14)</f>
        <v>1</v>
      </c>
      <c r="C14" s="26">
        <f>$C$2-COUNTIF(D14:M14, "-")</f>
        <v>10</v>
      </c>
      <c r="D14" s="302" t="s">
        <v>104</v>
      </c>
      <c r="E14" s="295" t="s">
        <v>104</v>
      </c>
      <c r="F14" s="293" t="s">
        <v>104</v>
      </c>
      <c r="G14" s="324" t="s">
        <v>104</v>
      </c>
      <c r="H14" s="316" t="s">
        <v>104</v>
      </c>
      <c r="I14" s="297" t="s">
        <v>104</v>
      </c>
      <c r="J14" s="304" t="s">
        <v>104</v>
      </c>
      <c r="K14" s="312" t="s">
        <v>104</v>
      </c>
      <c r="L14" s="324" t="s">
        <v>104</v>
      </c>
      <c r="M14" s="326" t="s">
        <v>104</v>
      </c>
      <c r="O14" s="9" t="s">
        <v>12</v>
      </c>
    </row>
    <row r="15" spans="1:15" ht="18" customHeight="1" x14ac:dyDescent="0.2">
      <c r="A15" s="33" t="str">
        <f>OVERALL!A15</f>
        <v>CONFIRM</v>
      </c>
      <c r="B15" s="3">
        <f>IF(C15=0,"-",COUNTIF(D15:M15,"y")/C15)</f>
        <v>0.7</v>
      </c>
      <c r="C15" s="26">
        <f>$C$2-COUNTIF(D15:M15, "-")</f>
        <v>10</v>
      </c>
      <c r="D15" s="302" t="s">
        <v>104</v>
      </c>
      <c r="E15" s="295" t="s">
        <v>104</v>
      </c>
      <c r="F15" s="293" t="s">
        <v>104</v>
      </c>
      <c r="G15" s="324" t="s">
        <v>103</v>
      </c>
      <c r="H15" s="316" t="s">
        <v>104</v>
      </c>
      <c r="I15" s="297" t="s">
        <v>104</v>
      </c>
      <c r="J15" s="304" t="s">
        <v>104</v>
      </c>
      <c r="K15" s="312" t="s">
        <v>103</v>
      </c>
      <c r="L15" s="324" t="s">
        <v>104</v>
      </c>
      <c r="M15" s="326" t="s">
        <v>103</v>
      </c>
      <c r="N15" t="s">
        <v>1</v>
      </c>
    </row>
    <row r="16" spans="1:15" ht="18" customHeight="1" x14ac:dyDescent="0.2">
      <c r="A16" s="2"/>
      <c r="C16" s="63">
        <f>AVERAGE(C13:C15)</f>
        <v>10</v>
      </c>
      <c r="D16" s="27">
        <f t="shared" ref="D16:M16" si="4">COUNTA(D13:D15)-COUNTIF(D13:D15, "-")</f>
        <v>3</v>
      </c>
      <c r="E16" s="27">
        <f t="shared" si="4"/>
        <v>3</v>
      </c>
      <c r="F16" s="27">
        <f t="shared" si="4"/>
        <v>3</v>
      </c>
      <c r="G16" s="27">
        <f t="shared" si="4"/>
        <v>3</v>
      </c>
      <c r="H16" s="27">
        <f t="shared" si="4"/>
        <v>3</v>
      </c>
      <c r="I16" s="27">
        <f t="shared" si="4"/>
        <v>3</v>
      </c>
      <c r="J16" s="27">
        <f t="shared" si="4"/>
        <v>3</v>
      </c>
      <c r="K16" s="27">
        <f t="shared" si="4"/>
        <v>3</v>
      </c>
      <c r="L16" s="27">
        <f t="shared" si="4"/>
        <v>3</v>
      </c>
      <c r="M16" s="27">
        <f t="shared" si="4"/>
        <v>3</v>
      </c>
      <c r="O16" s="15" t="s">
        <v>6</v>
      </c>
    </row>
    <row r="17" spans="1:18" ht="18" customHeight="1" x14ac:dyDescent="0.25">
      <c r="A17" s="20" t="str">
        <f>OVERALL!A17</f>
        <v>EDUCATE</v>
      </c>
      <c r="B17" s="21">
        <f>IF(C22=0,"-",AVERAGE(B18:B21))</f>
        <v>0.72499999999999998</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0.125</v>
      </c>
      <c r="J17" s="29">
        <f>IF(J22=0,"-",(COUNTIF(J18:J21, "y")/J22)*OVERALL!$C$17)</f>
        <v>0.1875</v>
      </c>
      <c r="K17" s="29">
        <f>IF(K22=0,"-",(COUNTIF(K18:K21, "y")/K22)*OVERALL!$C$17)</f>
        <v>0.1875</v>
      </c>
      <c r="L17" s="29">
        <f>IF(L22=0,"-",(COUNTIF(L18:L21, "y")/L22)*OVERALL!$C$17)</f>
        <v>0.1875</v>
      </c>
      <c r="M17" s="29">
        <f>IF(M22=0,"-",(COUNTIF(M18:M21, "y")/M22)*OVERALL!$C$17)</f>
        <v>0.1875</v>
      </c>
      <c r="O17" s="9" t="s">
        <v>5</v>
      </c>
    </row>
    <row r="18" spans="1:18" ht="18" customHeight="1" x14ac:dyDescent="0.2">
      <c r="A18" s="33" t="str">
        <f>OVERALL!A18</f>
        <v>INFORM</v>
      </c>
      <c r="B18" s="3">
        <f>IF(C18=0,"-",COUNTIF(D18:M18,"y")/C18)</f>
        <v>1</v>
      </c>
      <c r="C18" s="26">
        <f>$C$2-COUNTIF(D18:M18, "-")</f>
        <v>10</v>
      </c>
      <c r="D18" s="302" t="s">
        <v>104</v>
      </c>
      <c r="E18" s="295" t="s">
        <v>104</v>
      </c>
      <c r="F18" s="293" t="s">
        <v>104</v>
      </c>
      <c r="G18" s="324" t="s">
        <v>104</v>
      </c>
      <c r="H18" s="316" t="s">
        <v>104</v>
      </c>
      <c r="I18" s="297" t="s">
        <v>104</v>
      </c>
      <c r="J18" s="304" t="s">
        <v>104</v>
      </c>
      <c r="K18" s="312" t="s">
        <v>104</v>
      </c>
      <c r="L18" s="324" t="s">
        <v>104</v>
      </c>
      <c r="M18" s="326" t="s">
        <v>104</v>
      </c>
    </row>
    <row r="19" spans="1:18" ht="18" customHeight="1" x14ac:dyDescent="0.2">
      <c r="A19" s="33" t="str">
        <f>OVERALL!A19</f>
        <v>CHECK</v>
      </c>
      <c r="B19" s="3">
        <f>IF(C19=0,"-",COUNTIF(D19:M19,"y")/C19)</f>
        <v>0</v>
      </c>
      <c r="C19" s="26">
        <f>$C$2-COUNTIF(D19:M19, "-")</f>
        <v>10</v>
      </c>
      <c r="D19" s="302" t="s">
        <v>103</v>
      </c>
      <c r="E19" s="295" t="s">
        <v>103</v>
      </c>
      <c r="F19" s="293" t="s">
        <v>103</v>
      </c>
      <c r="G19" s="324" t="s">
        <v>103</v>
      </c>
      <c r="H19" s="316" t="s">
        <v>103</v>
      </c>
      <c r="I19" s="297" t="s">
        <v>103</v>
      </c>
      <c r="J19" s="304" t="s">
        <v>103</v>
      </c>
      <c r="K19" s="312" t="s">
        <v>103</v>
      </c>
      <c r="L19" s="324" t="s">
        <v>103</v>
      </c>
      <c r="M19" s="326" t="s">
        <v>103</v>
      </c>
    </row>
    <row r="20" spans="1:18" ht="18" customHeight="1" x14ac:dyDescent="0.2">
      <c r="A20" s="33" t="str">
        <f>OVERALL!A20</f>
        <v>SEEK</v>
      </c>
      <c r="B20" s="3">
        <f>IF(C20=0,"-",COUNTIF(D20:M20,"y")/C20)</f>
        <v>1</v>
      </c>
      <c r="C20" s="26">
        <f>$C$2-COUNTIF(D20:M20, "-")</f>
        <v>10</v>
      </c>
      <c r="D20" s="302" t="s">
        <v>104</v>
      </c>
      <c r="E20" s="295" t="s">
        <v>104</v>
      </c>
      <c r="F20" s="293" t="s">
        <v>104</v>
      </c>
      <c r="G20" s="324" t="s">
        <v>104</v>
      </c>
      <c r="H20" s="316" t="s">
        <v>104</v>
      </c>
      <c r="I20" s="297" t="s">
        <v>104</v>
      </c>
      <c r="J20" s="304" t="s">
        <v>104</v>
      </c>
      <c r="K20" s="312" t="s">
        <v>104</v>
      </c>
      <c r="L20" s="324" t="s">
        <v>104</v>
      </c>
      <c r="M20" s="326" t="s">
        <v>104</v>
      </c>
      <c r="O20" t="s">
        <v>1</v>
      </c>
    </row>
    <row r="21" spans="1:18" ht="18" customHeight="1" x14ac:dyDescent="0.2">
      <c r="A21" s="33" t="str">
        <f>OVERALL!A21</f>
        <v>CONFIDENCE</v>
      </c>
      <c r="B21" s="3">
        <f>IF(C21=0,"-",COUNTIF(D21:M21,"y")/C21)</f>
        <v>0.9</v>
      </c>
      <c r="C21" s="26">
        <f>$C$2-COUNTIF(D21:M21, "-")</f>
        <v>10</v>
      </c>
      <c r="D21" s="302" t="s">
        <v>104</v>
      </c>
      <c r="E21" s="295" t="s">
        <v>104</v>
      </c>
      <c r="F21" s="293" t="s">
        <v>104</v>
      </c>
      <c r="G21" s="324" t="s">
        <v>104</v>
      </c>
      <c r="H21" s="316" t="s">
        <v>104</v>
      </c>
      <c r="I21" s="297" t="s">
        <v>103</v>
      </c>
      <c r="J21" s="304" t="s">
        <v>104</v>
      </c>
      <c r="K21" s="312" t="s">
        <v>104</v>
      </c>
      <c r="L21" s="324" t="s">
        <v>104</v>
      </c>
      <c r="M21" s="326" t="s">
        <v>104</v>
      </c>
    </row>
    <row r="22" spans="1:18" ht="18" customHeight="1" x14ac:dyDescent="0.2">
      <c r="A22" s="2"/>
      <c r="C22" s="63">
        <f>AVERAGE(C18:C21)</f>
        <v>10</v>
      </c>
      <c r="D22" s="27">
        <f t="shared" ref="D22:M22" si="5">COUNTA(D18:D21)-COUNTIF(D18:D21, "-")</f>
        <v>4</v>
      </c>
      <c r="E22" s="27">
        <f t="shared" si="5"/>
        <v>4</v>
      </c>
      <c r="F22" s="27">
        <f t="shared" si="5"/>
        <v>4</v>
      </c>
      <c r="G22" s="27">
        <f t="shared" si="5"/>
        <v>4</v>
      </c>
      <c r="H22" s="27">
        <f t="shared" si="5"/>
        <v>4</v>
      </c>
      <c r="I22" s="27">
        <f t="shared" si="5"/>
        <v>4</v>
      </c>
      <c r="J22" s="27">
        <f t="shared" si="5"/>
        <v>4</v>
      </c>
      <c r="K22" s="27">
        <f t="shared" si="5"/>
        <v>4</v>
      </c>
      <c r="L22" s="27">
        <f t="shared" si="5"/>
        <v>4</v>
      </c>
      <c r="M22" s="27">
        <f t="shared" si="5"/>
        <v>4</v>
      </c>
    </row>
    <row r="23" spans="1:18" ht="18" customHeight="1" x14ac:dyDescent="0.2">
      <c r="A23" s="20" t="str">
        <f>OVERALL!A23</f>
        <v>CLOSE</v>
      </c>
      <c r="B23" s="21">
        <f>IF(C27=0,"-",AVERAGE(B24:B26))</f>
        <v>0.70000000000000007</v>
      </c>
      <c r="C23" s="1" t="s">
        <v>1</v>
      </c>
      <c r="D23" s="29">
        <f>IF(D27=0,"-",(COUNTIF(D24:D26, "y")/D27)*OVERALL!$C$23)</f>
        <v>9.9999999999999992E-2</v>
      </c>
      <c r="E23" s="29">
        <f>IF(E27=0,"-",(COUNTIF(E24:E26, "y")/E27)*OVERALL!$C$23)</f>
        <v>9.9999999999999992E-2</v>
      </c>
      <c r="F23" s="29">
        <f>IF(F27=0,"-",(COUNTIF(F24:F26, "y")/F27)*OVERALL!$C$23)</f>
        <v>9.9999999999999992E-2</v>
      </c>
      <c r="G23" s="29">
        <f>IF(G27=0,"-",(COUNTIF(G24:G26, "y")/G27)*OVERALL!$C$23)</f>
        <v>9.9999999999999992E-2</v>
      </c>
      <c r="H23" s="29">
        <f>IF(H27=0,"-",(COUNTIF(H24:H26, "y")/H27)*OVERALL!$C$23)</f>
        <v>0.15</v>
      </c>
      <c r="I23" s="29">
        <f>IF(I27=0,"-",(COUNTIF(I24:I26, "y")/I27)*OVERALL!$C$23)</f>
        <v>9.9999999999999992E-2</v>
      </c>
      <c r="J23" s="29">
        <f>IF(J27=0,"-",(COUNTIF(J24:J26, "y")/J27)*OVERALL!$C$23)</f>
        <v>9.9999999999999992E-2</v>
      </c>
      <c r="K23" s="29">
        <f>IF(K27=0,"-",(COUNTIF(K24:K26, "y")/K27)*OVERALL!$C$23)</f>
        <v>9.9999999999999992E-2</v>
      </c>
      <c r="L23" s="29">
        <f>IF(L27=0,"-",(COUNTIF(L24:L26, "y")/L27)*OVERALL!$C$23)</f>
        <v>0.15</v>
      </c>
      <c r="M23" s="29">
        <f>IF(M27=0,"-",(COUNTIF(M24:M26, "y")/M27)*OVERALL!$C$23)</f>
        <v>4.9999999999999996E-2</v>
      </c>
    </row>
    <row r="24" spans="1:18" ht="18" customHeight="1" x14ac:dyDescent="0.2">
      <c r="A24" s="33" t="str">
        <f>OVERALL!A24</f>
        <v>QUESTIONS</v>
      </c>
      <c r="B24" s="3">
        <f>IF(C24=0,"-",COUNTIF(D24:M24,"y")/C24)</f>
        <v>0.9</v>
      </c>
      <c r="C24" s="26">
        <f>$C$2-COUNTIF(D24:M24, "-")</f>
        <v>10</v>
      </c>
      <c r="D24" s="302" t="s">
        <v>104</v>
      </c>
      <c r="E24" s="295" t="s">
        <v>104</v>
      </c>
      <c r="F24" s="293" t="s">
        <v>104</v>
      </c>
      <c r="G24" s="324" t="s">
        <v>104</v>
      </c>
      <c r="H24" s="316" t="s">
        <v>104</v>
      </c>
      <c r="I24" s="297" t="s">
        <v>104</v>
      </c>
      <c r="J24" s="304" t="s">
        <v>104</v>
      </c>
      <c r="K24" s="312" t="s">
        <v>104</v>
      </c>
      <c r="L24" s="324" t="s">
        <v>104</v>
      </c>
      <c r="M24" s="326" t="s">
        <v>103</v>
      </c>
    </row>
    <row r="25" spans="1:18" ht="18" customHeight="1" x14ac:dyDescent="0.2">
      <c r="A25" s="33" t="str">
        <f>OVERALL!A25</f>
        <v>GRATITUDE</v>
      </c>
      <c r="B25" s="3">
        <f>IF(C25=0,"-",COUNTIF(D25:M25,"y")/C25)</f>
        <v>0.2</v>
      </c>
      <c r="C25" s="26">
        <f>$C$2-COUNTIF(D25:M25, "-")</f>
        <v>10</v>
      </c>
      <c r="D25" s="302" t="s">
        <v>103</v>
      </c>
      <c r="E25" s="295" t="s">
        <v>103</v>
      </c>
      <c r="F25" s="293" t="s">
        <v>103</v>
      </c>
      <c r="G25" s="324" t="s">
        <v>103</v>
      </c>
      <c r="H25" s="316" t="s">
        <v>104</v>
      </c>
      <c r="I25" s="297" t="s">
        <v>103</v>
      </c>
      <c r="J25" s="304" t="s">
        <v>103</v>
      </c>
      <c r="K25" s="312" t="s">
        <v>103</v>
      </c>
      <c r="L25" s="324" t="s">
        <v>104</v>
      </c>
      <c r="M25" s="326" t="s">
        <v>103</v>
      </c>
    </row>
    <row r="26" spans="1:18" ht="18" customHeight="1" x14ac:dyDescent="0.2">
      <c r="A26" s="33" t="str">
        <f>OVERALL!A26</f>
        <v>THANKS</v>
      </c>
      <c r="B26" s="3">
        <f>IF(C26=0,"-",COUNTIF(D26:M26,"y")/C26)</f>
        <v>1</v>
      </c>
      <c r="C26" s="26">
        <f>$C$2-COUNTIF(D26:M26, "-")</f>
        <v>10</v>
      </c>
      <c r="D26" s="302" t="s">
        <v>104</v>
      </c>
      <c r="E26" s="295" t="s">
        <v>104</v>
      </c>
      <c r="F26" s="293" t="s">
        <v>104</v>
      </c>
      <c r="G26" s="324" t="s">
        <v>104</v>
      </c>
      <c r="H26" s="316" t="s">
        <v>104</v>
      </c>
      <c r="I26" s="297" t="s">
        <v>104</v>
      </c>
      <c r="J26" s="304" t="s">
        <v>104</v>
      </c>
      <c r="K26" s="312" t="s">
        <v>104</v>
      </c>
      <c r="L26" s="324" t="s">
        <v>104</v>
      </c>
      <c r="M26" s="326" t="s">
        <v>104</v>
      </c>
    </row>
    <row r="27" spans="1:18" ht="18" customHeight="1" x14ac:dyDescent="0.2">
      <c r="A27" s="2"/>
      <c r="C27" s="63">
        <f>AVERAGE(C24:C26)</f>
        <v>10</v>
      </c>
      <c r="D27" s="27">
        <f t="shared" ref="D27:M27" si="6">COUNTA(D24:D26)-COUNTIF(D24:D26, "-")</f>
        <v>3</v>
      </c>
      <c r="E27" s="27">
        <f t="shared" si="6"/>
        <v>3</v>
      </c>
      <c r="F27" s="27">
        <f t="shared" si="6"/>
        <v>3</v>
      </c>
      <c r="G27" s="27">
        <f t="shared" si="6"/>
        <v>3</v>
      </c>
      <c r="H27" s="27">
        <f t="shared" si="6"/>
        <v>3</v>
      </c>
      <c r="I27" s="27">
        <f t="shared" si="6"/>
        <v>3</v>
      </c>
      <c r="J27" s="27">
        <f t="shared" si="6"/>
        <v>3</v>
      </c>
      <c r="K27" s="27">
        <f t="shared" si="6"/>
        <v>3</v>
      </c>
      <c r="L27" s="27">
        <f t="shared" si="6"/>
        <v>3</v>
      </c>
      <c r="M27" s="27">
        <f t="shared" si="6"/>
        <v>3</v>
      </c>
    </row>
    <row r="28" spans="1:18" ht="18" customHeight="1" x14ac:dyDescent="0.2">
      <c r="A28" s="20" t="str">
        <f>OVERALL!A28</f>
        <v>IMPACT</v>
      </c>
      <c r="B28" s="21">
        <f>IF(C33=0,"-",AVERAGE(B29:B32))</f>
        <v>0.92499999999999993</v>
      </c>
      <c r="C28" s="1" t="s">
        <v>1</v>
      </c>
      <c r="D28" s="29">
        <f>IF(D33=0,"-",(COUNTIF(D29:D32, "y")/D33)*OVERALL!$C$28)</f>
        <v>0.2</v>
      </c>
      <c r="E28" s="29">
        <f>IF(E33=0,"-",(COUNTIF(E29:E32, "y")/E33)*OVERALL!$C$28)</f>
        <v>0.15000000000000002</v>
      </c>
      <c r="F28" s="29">
        <f>IF(F33=0,"-",(COUNTIF(F29:F32, "y")/F33)*OVERALL!$C$28)</f>
        <v>0.15000000000000002</v>
      </c>
      <c r="G28" s="29">
        <f>IF(G33=0,"-",(COUNTIF(G29:G32, "y")/G33)*OVERALL!$C$28)</f>
        <v>0.2</v>
      </c>
      <c r="H28" s="29">
        <f>IF(H33=0,"-",(COUNTIF(H29:H32, "y")/H33)*OVERALL!$C$28)</f>
        <v>0.2</v>
      </c>
      <c r="I28" s="29">
        <f>IF(I33=0,"-",(COUNTIF(I29:I32, "y")/I33)*OVERALL!$C$28)</f>
        <v>0.2</v>
      </c>
      <c r="J28" s="29">
        <f>IF(J33=0,"-",(COUNTIF(J29:J32, "y")/J33)*OVERALL!$C$28)</f>
        <v>0.15000000000000002</v>
      </c>
      <c r="K28" s="29">
        <f>IF(K33=0,"-",(COUNTIF(K29:K32, "y")/K33)*OVERALL!$C$28)</f>
        <v>0.2</v>
      </c>
      <c r="L28" s="29">
        <f>IF(L33=0,"-",(COUNTIF(L29:L32, "y")/L33)*OVERALL!$C$28)</f>
        <v>0.2</v>
      </c>
      <c r="M28" s="29">
        <f>IF(M33=0,"-",(COUNTIF(M29:M32, "y")/M33)*OVERALL!$C$28)</f>
        <v>0.2</v>
      </c>
    </row>
    <row r="29" spans="1:18" ht="18" customHeight="1" x14ac:dyDescent="0.2">
      <c r="A29" s="33" t="str">
        <f>OVERALL!A29</f>
        <v>VIBRANCY</v>
      </c>
      <c r="B29" s="3">
        <f>IF(C29=0,"-",COUNTIF(D29:M29,"y")/C29)</f>
        <v>1</v>
      </c>
      <c r="C29" s="26">
        <f>$C$2-COUNTIF(D29:M29, "-")</f>
        <v>10</v>
      </c>
      <c r="D29" s="302" t="s">
        <v>104</v>
      </c>
      <c r="E29" s="295" t="s">
        <v>104</v>
      </c>
      <c r="F29" s="293" t="s">
        <v>104</v>
      </c>
      <c r="G29" s="324" t="s">
        <v>104</v>
      </c>
      <c r="H29" s="316" t="s">
        <v>104</v>
      </c>
      <c r="I29" s="297" t="s">
        <v>104</v>
      </c>
      <c r="J29" s="304" t="s">
        <v>104</v>
      </c>
      <c r="K29" s="312" t="s">
        <v>104</v>
      </c>
      <c r="L29" s="324" t="s">
        <v>104</v>
      </c>
      <c r="M29" s="326" t="s">
        <v>104</v>
      </c>
    </row>
    <row r="30" spans="1:18" ht="18" customHeight="1" x14ac:dyDescent="0.2">
      <c r="A30" s="33" t="str">
        <f>OVERALL!A30</f>
        <v>EMPATHY</v>
      </c>
      <c r="B30" s="3">
        <f>IF(C30=0,"-",COUNTIF(D30:M30,"y")/C30)</f>
        <v>1</v>
      </c>
      <c r="C30" s="26">
        <f>$C$2-COUNTIF(D30:M30, "-")</f>
        <v>10</v>
      </c>
      <c r="D30" s="302" t="s">
        <v>104</v>
      </c>
      <c r="E30" s="295" t="s">
        <v>104</v>
      </c>
      <c r="F30" s="293" t="s">
        <v>104</v>
      </c>
      <c r="G30" s="324" t="s">
        <v>104</v>
      </c>
      <c r="H30" s="316" t="s">
        <v>104</v>
      </c>
      <c r="I30" s="297" t="s">
        <v>104</v>
      </c>
      <c r="J30" s="304" t="s">
        <v>104</v>
      </c>
      <c r="K30" s="312" t="s">
        <v>104</v>
      </c>
      <c r="L30" s="324" t="s">
        <v>104</v>
      </c>
      <c r="M30" s="326" t="s">
        <v>104</v>
      </c>
    </row>
    <row r="31" spans="1:18" ht="18" customHeight="1" x14ac:dyDescent="0.2">
      <c r="A31" s="33" t="str">
        <f>OVERALL!A31</f>
        <v>CONTROL</v>
      </c>
      <c r="B31" s="3">
        <f>IF(C31=0,"-",COUNTIF(D31:M31,"y")/C31)</f>
        <v>0.8</v>
      </c>
      <c r="C31" s="26">
        <f>$C$2-COUNTIF(D31:M31, "-")</f>
        <v>10</v>
      </c>
      <c r="D31" s="302" t="s">
        <v>104</v>
      </c>
      <c r="E31" s="295" t="s">
        <v>103</v>
      </c>
      <c r="F31" s="293" t="s">
        <v>104</v>
      </c>
      <c r="G31" s="324" t="s">
        <v>104</v>
      </c>
      <c r="H31" s="316" t="s">
        <v>104</v>
      </c>
      <c r="I31" s="297" t="s">
        <v>104</v>
      </c>
      <c r="J31" s="304" t="s">
        <v>103</v>
      </c>
      <c r="K31" s="312" t="s">
        <v>104</v>
      </c>
      <c r="L31" s="324" t="s">
        <v>104</v>
      </c>
      <c r="M31" s="326" t="s">
        <v>104</v>
      </c>
    </row>
    <row r="32" spans="1:18" ht="18" customHeight="1" x14ac:dyDescent="0.2">
      <c r="A32" s="33" t="str">
        <f>OVERALL!A32</f>
        <v>CLARITY</v>
      </c>
      <c r="B32" s="3">
        <f>IF(C32=0,"-",COUNTIF(D32:M32,"y")/C32)</f>
        <v>0.9</v>
      </c>
      <c r="C32" s="26">
        <f>$C$2-COUNTIF(D32:M32, "-")</f>
        <v>10</v>
      </c>
      <c r="D32" s="302" t="s">
        <v>104</v>
      </c>
      <c r="E32" s="295" t="s">
        <v>104</v>
      </c>
      <c r="F32" s="293" t="s">
        <v>103</v>
      </c>
      <c r="G32" s="324" t="s">
        <v>104</v>
      </c>
      <c r="H32" s="316" t="s">
        <v>104</v>
      </c>
      <c r="I32" s="297" t="s">
        <v>104</v>
      </c>
      <c r="J32" s="304" t="s">
        <v>104</v>
      </c>
      <c r="K32" s="312" t="s">
        <v>104</v>
      </c>
      <c r="L32" s="324" t="s">
        <v>104</v>
      </c>
      <c r="M32" s="326" t="s">
        <v>104</v>
      </c>
      <c r="R32" t="s">
        <v>1</v>
      </c>
    </row>
    <row r="33" spans="1:20" ht="18" customHeight="1" x14ac:dyDescent="0.2">
      <c r="A33" s="5"/>
      <c r="B33" s="6"/>
      <c r="C33" s="63">
        <f>AVERAGE(C29:C32)</f>
        <v>10</v>
      </c>
      <c r="D33" s="27">
        <f t="shared" ref="D33:M33" si="7">COUNTA(D29:D32)-COUNTIF(D29:D32, "-")</f>
        <v>4</v>
      </c>
      <c r="E33" s="27">
        <f t="shared" si="7"/>
        <v>4</v>
      </c>
      <c r="F33" s="27">
        <f t="shared" si="7"/>
        <v>4</v>
      </c>
      <c r="G33" s="27">
        <f t="shared" si="7"/>
        <v>4</v>
      </c>
      <c r="H33" s="27">
        <f t="shared" si="7"/>
        <v>4</v>
      </c>
      <c r="I33" s="27">
        <f t="shared" si="7"/>
        <v>4</v>
      </c>
      <c r="J33" s="27">
        <f t="shared" si="7"/>
        <v>4</v>
      </c>
      <c r="K33" s="27">
        <f t="shared" si="7"/>
        <v>4</v>
      </c>
      <c r="L33" s="27">
        <f t="shared" si="7"/>
        <v>4</v>
      </c>
      <c r="M33" s="27">
        <f t="shared" si="7"/>
        <v>4</v>
      </c>
    </row>
    <row r="34" spans="1:20" ht="18" customHeight="1" x14ac:dyDescent="0.2">
      <c r="A34" s="42" t="str">
        <f>OVERALL!A34</f>
        <v>% OF CALLS WITH DEDUCTIONS</v>
      </c>
      <c r="B34" s="43">
        <f>IF(C37=0,"-",SUM(D37:M37)/C37)</f>
        <v>0.1</v>
      </c>
      <c r="C34" s="1" t="s">
        <v>1</v>
      </c>
      <c r="D34" s="44" t="str">
        <f t="shared" ref="D34:M34" si="8">IF(D37=0,"-",IF(D37="","-",IF(D35="y",$O$35,IF(D36="y",$O$36,0%))))</f>
        <v>-</v>
      </c>
      <c r="E34" s="44" t="str">
        <f t="shared" si="8"/>
        <v>-</v>
      </c>
      <c r="F34" s="44" t="str">
        <f t="shared" si="8"/>
        <v>-</v>
      </c>
      <c r="G34" s="44" t="str">
        <f t="shared" si="8"/>
        <v>-</v>
      </c>
      <c r="H34" s="44" t="str">
        <f t="shared" si="8"/>
        <v>-</v>
      </c>
      <c r="I34" s="44" t="str">
        <f t="shared" si="8"/>
        <v>-</v>
      </c>
      <c r="J34" s="44" t="str">
        <f t="shared" si="8"/>
        <v>-</v>
      </c>
      <c r="K34" s="44" t="str">
        <f t="shared" si="8"/>
        <v>-</v>
      </c>
      <c r="L34" s="44" t="str">
        <f t="shared" si="8"/>
        <v>-</v>
      </c>
      <c r="M34" s="44">
        <f t="shared" si="8"/>
        <v>-0.1</v>
      </c>
      <c r="O34" s="44" t="s">
        <v>47</v>
      </c>
    </row>
    <row r="35" spans="1:20" ht="18" customHeight="1" x14ac:dyDescent="0.2">
      <c r="A35" s="45" t="str">
        <f>OVERALL!A35</f>
        <v>AUDIO ISSUE (MAJOR IMPACT)</v>
      </c>
      <c r="B35" s="3">
        <f>IF(C35=0,"-",COUNTIF(D35:M35,"y")/C35)</f>
        <v>0</v>
      </c>
      <c r="C35" s="26">
        <f>$C$2-COUNTIF(D35:M35, "-")</f>
        <v>10</v>
      </c>
      <c r="D35" s="302" t="s">
        <v>103</v>
      </c>
      <c r="E35" s="295" t="s">
        <v>103</v>
      </c>
      <c r="F35" s="293" t="s">
        <v>103</v>
      </c>
      <c r="G35" s="324" t="s">
        <v>103</v>
      </c>
      <c r="H35" s="316" t="s">
        <v>103</v>
      </c>
      <c r="I35" s="297" t="s">
        <v>103</v>
      </c>
      <c r="J35" s="304" t="s">
        <v>103</v>
      </c>
      <c r="K35" s="312" t="s">
        <v>103</v>
      </c>
      <c r="L35" s="320" t="s">
        <v>103</v>
      </c>
      <c r="M35" s="326" t="s">
        <v>103</v>
      </c>
      <c r="O35" s="48">
        <v>-0.3</v>
      </c>
      <c r="Q35" s="48"/>
      <c r="R35" s="48"/>
      <c r="S35" s="48"/>
    </row>
    <row r="36" spans="1:20" ht="18" customHeight="1" x14ac:dyDescent="0.2">
      <c r="A36" s="45" t="str">
        <f>OVERALL!A36</f>
        <v>AUDIO ISSUE (DISTRACTION)</v>
      </c>
      <c r="B36" s="3">
        <f>IF(C36=0,"-",COUNTIF(D36:M36,"y")/C36)</f>
        <v>0.1</v>
      </c>
      <c r="C36" s="26">
        <f>$C$2-COUNTIF(D36:M36, "-")</f>
        <v>10</v>
      </c>
      <c r="D36" s="302" t="s">
        <v>103</v>
      </c>
      <c r="E36" s="295" t="s">
        <v>103</v>
      </c>
      <c r="F36" s="293" t="s">
        <v>103</v>
      </c>
      <c r="G36" s="324" t="s">
        <v>103</v>
      </c>
      <c r="H36" s="316" t="s">
        <v>103</v>
      </c>
      <c r="I36" s="297" t="s">
        <v>103</v>
      </c>
      <c r="J36" s="304" t="s">
        <v>103</v>
      </c>
      <c r="K36" s="312" t="s">
        <v>103</v>
      </c>
      <c r="L36" s="320" t="s">
        <v>103</v>
      </c>
      <c r="M36" s="326" t="s">
        <v>104</v>
      </c>
      <c r="O36" s="48">
        <v>-0.1</v>
      </c>
      <c r="Q36" s="48"/>
      <c r="R36" s="48"/>
      <c r="S36" s="48"/>
    </row>
    <row r="37" spans="1:20" ht="18" customHeight="1" x14ac:dyDescent="0.2">
      <c r="A37" s="5"/>
      <c r="B37" s="6"/>
      <c r="C37" s="63">
        <f>C35</f>
        <v>10</v>
      </c>
      <c r="D37" s="27">
        <f t="shared" ref="D37:M37" si="9">IF(D35="NA","",COUNTIF(D35:D36, "y"))</f>
        <v>0</v>
      </c>
      <c r="E37" s="27">
        <f t="shared" si="9"/>
        <v>0</v>
      </c>
      <c r="F37" s="27">
        <f t="shared" si="9"/>
        <v>0</v>
      </c>
      <c r="G37" s="27">
        <f t="shared" si="9"/>
        <v>0</v>
      </c>
      <c r="H37" s="27">
        <f t="shared" si="9"/>
        <v>0</v>
      </c>
      <c r="I37" s="27">
        <f t="shared" si="9"/>
        <v>0</v>
      </c>
      <c r="J37" s="27">
        <f t="shared" si="9"/>
        <v>0</v>
      </c>
      <c r="K37" s="27">
        <f t="shared" si="9"/>
        <v>0</v>
      </c>
      <c r="L37" s="27">
        <f>IF(L35="NA","",COUNTIF(L35:L36, "y"))</f>
        <v>0</v>
      </c>
      <c r="M37" s="27">
        <f t="shared" si="9"/>
        <v>1</v>
      </c>
    </row>
    <row r="38" spans="1:20" ht="18" customHeight="1" x14ac:dyDescent="0.2">
      <c r="A38" s="375" t="str">
        <f>OVERALL!A38</f>
        <v>ADDITIONAL INSIGHT</v>
      </c>
      <c r="B38" s="376"/>
      <c r="C38" s="10" t="s">
        <v>1</v>
      </c>
      <c r="D38" s="30"/>
      <c r="E38" s="30"/>
      <c r="F38" s="30"/>
      <c r="G38" s="30"/>
      <c r="H38" s="30"/>
      <c r="I38" s="30"/>
      <c r="J38" s="30"/>
      <c r="K38" s="30"/>
      <c r="L38" s="30"/>
      <c r="M38" s="30"/>
    </row>
    <row r="39" spans="1:20" ht="18" customHeight="1" x14ac:dyDescent="0.2">
      <c r="A39" s="33" t="str">
        <f>OVERALL!A39</f>
        <v>CALL ANSWERED-QUALITY</v>
      </c>
      <c r="B39" s="3">
        <f>IF(C39=0,"-",COUNTIF(D39:M39, "y")/C39)</f>
        <v>1</v>
      </c>
      <c r="C39" s="26">
        <f t="shared" ref="C39:C45" si="10">$C$2-COUNTIF(D39:M39, "-")</f>
        <v>10</v>
      </c>
      <c r="D39" s="302" t="s">
        <v>104</v>
      </c>
      <c r="E39" s="295" t="s">
        <v>104</v>
      </c>
      <c r="F39" s="293" t="s">
        <v>104</v>
      </c>
      <c r="G39" s="324" t="s">
        <v>104</v>
      </c>
      <c r="H39" s="316" t="s">
        <v>104</v>
      </c>
      <c r="I39" s="297" t="s">
        <v>104</v>
      </c>
      <c r="J39" s="304" t="s">
        <v>104</v>
      </c>
      <c r="K39" s="312" t="s">
        <v>104</v>
      </c>
      <c r="L39" s="320" t="s">
        <v>104</v>
      </c>
      <c r="M39" s="326" t="s">
        <v>104</v>
      </c>
    </row>
    <row r="40" spans="1:20" ht="18" customHeight="1" x14ac:dyDescent="0.2">
      <c r="A40" s="33" t="str">
        <f>OVERALL!A40</f>
        <v>TALK TIME</v>
      </c>
      <c r="B40" s="290">
        <f>IF(C40=0,"-",AVERAGE(D40:M40))</f>
        <v>3.6932870370370366E-3</v>
      </c>
      <c r="C40" s="26">
        <f t="shared" si="10"/>
        <v>10</v>
      </c>
      <c r="D40" s="280">
        <v>2.0601851851851853E-3</v>
      </c>
      <c r="E40" s="280">
        <v>1.9791666666666668E-3</v>
      </c>
      <c r="F40" s="280">
        <v>5.6018518518518518E-3</v>
      </c>
      <c r="G40" s="280">
        <v>1.6435185185185185E-3</v>
      </c>
      <c r="H40" s="280">
        <v>1.8171296296296297E-3</v>
      </c>
      <c r="I40" s="280">
        <v>6.6550925925925927E-3</v>
      </c>
      <c r="J40" s="280">
        <v>9.1898148148148156E-3</v>
      </c>
      <c r="K40" s="280">
        <v>2.4652777777777776E-3</v>
      </c>
      <c r="L40" s="280">
        <v>1.4583333333333334E-3</v>
      </c>
      <c r="M40" s="280">
        <v>4.0625000000000001E-3</v>
      </c>
      <c r="N40" s="46"/>
      <c r="O40" s="265"/>
      <c r="P40" s="265"/>
      <c r="Q40" s="265"/>
      <c r="R40" s="265"/>
      <c r="S40" s="265"/>
      <c r="T40" s="265"/>
    </row>
    <row r="41" spans="1:20" ht="18" customHeight="1" x14ac:dyDescent="0.2">
      <c r="A41" s="33" t="str">
        <f>OVERALL!A41</f>
        <v>ASSESSOR RATING (0-10)</v>
      </c>
      <c r="B41" s="287">
        <f>IF(C41=0,"-",SUM(D41:M41)/C41)</f>
        <v>6</v>
      </c>
      <c r="C41" s="26">
        <f t="shared" si="10"/>
        <v>10</v>
      </c>
      <c r="D41" s="286">
        <v>6</v>
      </c>
      <c r="E41" s="286">
        <v>6</v>
      </c>
      <c r="F41" s="286">
        <v>6</v>
      </c>
      <c r="G41" s="286">
        <v>5</v>
      </c>
      <c r="H41" s="286">
        <v>6</v>
      </c>
      <c r="I41" s="286">
        <v>6</v>
      </c>
      <c r="J41" s="286">
        <v>7</v>
      </c>
      <c r="K41" s="286">
        <v>5</v>
      </c>
      <c r="L41" s="286">
        <v>7</v>
      </c>
      <c r="M41" s="286">
        <v>6</v>
      </c>
      <c r="N41" s="284"/>
      <c r="O41" s="285"/>
      <c r="P41" s="285"/>
      <c r="Q41" s="285"/>
      <c r="R41" s="285"/>
      <c r="S41" s="285"/>
      <c r="T41" s="285"/>
    </row>
    <row r="42" spans="1:20" ht="18" customHeight="1" x14ac:dyDescent="0.2">
      <c r="A42" s="33" t="str">
        <f>OVERALL!A42</f>
        <v>EXPLAINED KEY FEATURES</v>
      </c>
      <c r="B42" s="3">
        <f>IF(C42=0,"-",COUNTIF(D42:M42, "y")/C42)</f>
        <v>1</v>
      </c>
      <c r="C42" s="26">
        <f t="shared" si="10"/>
        <v>10</v>
      </c>
      <c r="D42" s="302" t="s">
        <v>104</v>
      </c>
      <c r="E42" s="295" t="s">
        <v>104</v>
      </c>
      <c r="F42" s="293" t="s">
        <v>104</v>
      </c>
      <c r="G42" s="324" t="s">
        <v>104</v>
      </c>
      <c r="H42" s="316" t="s">
        <v>104</v>
      </c>
      <c r="I42" s="297" t="s">
        <v>104</v>
      </c>
      <c r="J42" s="304" t="s">
        <v>104</v>
      </c>
      <c r="K42" s="312" t="s">
        <v>104</v>
      </c>
      <c r="L42" s="324" t="s">
        <v>104</v>
      </c>
      <c r="M42" s="326" t="s">
        <v>104</v>
      </c>
      <c r="N42" s="47"/>
      <c r="O42" t="s">
        <v>1</v>
      </c>
    </row>
    <row r="43" spans="1:20" ht="18" customHeight="1" x14ac:dyDescent="0.2">
      <c r="A43" s="33" t="str">
        <f>OVERALL!A43</f>
        <v>REVEALED PRICING</v>
      </c>
      <c r="B43" s="3">
        <f>IF(C43=0,"-",COUNTIF(D43:M43, "y")/C43)</f>
        <v>0.4</v>
      </c>
      <c r="C43" s="26">
        <f t="shared" si="10"/>
        <v>10</v>
      </c>
      <c r="D43" s="302" t="s">
        <v>103</v>
      </c>
      <c r="E43" s="295" t="s">
        <v>103</v>
      </c>
      <c r="F43" s="293" t="s">
        <v>104</v>
      </c>
      <c r="G43" s="324" t="s">
        <v>103</v>
      </c>
      <c r="H43" s="316" t="s">
        <v>103</v>
      </c>
      <c r="I43" s="297" t="s">
        <v>104</v>
      </c>
      <c r="J43" s="304" t="s">
        <v>103</v>
      </c>
      <c r="K43" s="312" t="s">
        <v>104</v>
      </c>
      <c r="L43" s="324" t="s">
        <v>104</v>
      </c>
      <c r="M43" s="326" t="s">
        <v>103</v>
      </c>
    </row>
    <row r="44" spans="1:20" ht="18" customHeight="1" x14ac:dyDescent="0.2">
      <c r="A44" s="33" t="str">
        <f>OVERALL!A44</f>
        <v>EXPLAINED ACTIONS &amp; PROCESS</v>
      </c>
      <c r="B44" s="3">
        <f>IF(C44=0,"-",COUNTIF(D44:M44, "y")/C44)</f>
        <v>1</v>
      </c>
      <c r="C44" s="26">
        <f t="shared" si="10"/>
        <v>10</v>
      </c>
      <c r="D44" s="302" t="s">
        <v>104</v>
      </c>
      <c r="E44" s="295" t="s">
        <v>104</v>
      </c>
      <c r="F44" s="293" t="s">
        <v>104</v>
      </c>
      <c r="G44" s="324" t="s">
        <v>104</v>
      </c>
      <c r="H44" s="316" t="s">
        <v>104</v>
      </c>
      <c r="I44" s="297" t="s">
        <v>104</v>
      </c>
      <c r="J44" s="304" t="s">
        <v>104</v>
      </c>
      <c r="K44" s="312" t="s">
        <v>104</v>
      </c>
      <c r="L44" s="324" t="s">
        <v>104</v>
      </c>
      <c r="M44" s="326" t="s">
        <v>104</v>
      </c>
    </row>
    <row r="45" spans="1:20" ht="18" customHeight="1" x14ac:dyDescent="0.2">
      <c r="A45" s="33" t="str">
        <f>OVERALL!A45</f>
        <v>WEBSITE EDUCATION</v>
      </c>
      <c r="B45" s="3">
        <f>IF(C45=0,"-",COUNTIF(D45:M45, "y")/C45)</f>
        <v>0.6</v>
      </c>
      <c r="C45" s="26">
        <f t="shared" si="10"/>
        <v>10</v>
      </c>
      <c r="D45" s="302" t="s">
        <v>104</v>
      </c>
      <c r="E45" s="295" t="s">
        <v>103</v>
      </c>
      <c r="F45" s="293" t="s">
        <v>104</v>
      </c>
      <c r="G45" s="324" t="s">
        <v>104</v>
      </c>
      <c r="H45" s="316" t="s">
        <v>104</v>
      </c>
      <c r="I45" s="297" t="s">
        <v>103</v>
      </c>
      <c r="J45" s="304" t="s">
        <v>103</v>
      </c>
      <c r="K45" s="312" t="s">
        <v>103</v>
      </c>
      <c r="L45" s="324" t="s">
        <v>104</v>
      </c>
      <c r="M45" s="326" t="s">
        <v>104</v>
      </c>
    </row>
    <row r="46" spans="1:20" ht="18" customHeight="1" x14ac:dyDescent="0.2">
      <c r="A46" s="18"/>
      <c r="B46" s="3"/>
      <c r="C46" s="26"/>
      <c r="D46" s="263"/>
      <c r="E46" s="263"/>
      <c r="F46" s="263"/>
      <c r="G46" s="263"/>
      <c r="H46" s="263"/>
      <c r="I46" s="263"/>
      <c r="J46" s="263"/>
      <c r="K46" s="263"/>
      <c r="L46" s="263"/>
      <c r="M46" s="263"/>
    </row>
    <row r="47" spans="1:20" ht="270" x14ac:dyDescent="0.2">
      <c r="A47" s="25" t="s">
        <v>1</v>
      </c>
      <c r="B47" s="377" t="s">
        <v>34</v>
      </c>
      <c r="C47" s="378"/>
      <c r="D47" s="23" t="s">
        <v>198</v>
      </c>
      <c r="E47" s="23" t="s">
        <v>199</v>
      </c>
      <c r="F47" s="23" t="s">
        <v>200</v>
      </c>
      <c r="G47" s="23" t="s">
        <v>201</v>
      </c>
      <c r="H47" s="23" t="s">
        <v>202</v>
      </c>
      <c r="I47" s="23" t="s">
        <v>203</v>
      </c>
      <c r="J47" s="23" t="s">
        <v>204</v>
      </c>
      <c r="K47" s="23" t="s">
        <v>205</v>
      </c>
      <c r="L47" s="23" t="s">
        <v>206</v>
      </c>
      <c r="M47" s="23" t="s">
        <v>207</v>
      </c>
    </row>
    <row r="48" spans="1:20" ht="18" customHeight="1" x14ac:dyDescent="0.2">
      <c r="A48" s="59" t="s">
        <v>44</v>
      </c>
      <c r="D48" s="50">
        <f t="shared" ref="D48:M48" si="11">IF(D$2="","",IF(D$39="n", "", SUM(D$6,D$12,D$17,D$23,D$28,D$34)))</f>
        <v>0.67083333333333339</v>
      </c>
      <c r="E48" s="50">
        <f t="shared" si="11"/>
        <v>0.62083333333333335</v>
      </c>
      <c r="F48" s="50">
        <f t="shared" si="11"/>
        <v>0.62083333333333335</v>
      </c>
      <c r="G48" s="50">
        <f t="shared" si="11"/>
        <v>0.5541666666666667</v>
      </c>
      <c r="H48" s="50">
        <f t="shared" si="11"/>
        <v>0.67083333333333339</v>
      </c>
      <c r="I48" s="50">
        <f t="shared" si="11"/>
        <v>0.55833333333333335</v>
      </c>
      <c r="J48" s="50">
        <f t="shared" si="11"/>
        <v>0.6875</v>
      </c>
      <c r="K48" s="50">
        <f t="shared" si="11"/>
        <v>0.5541666666666667</v>
      </c>
      <c r="L48" s="50">
        <f t="shared" si="11"/>
        <v>0.72083333333333344</v>
      </c>
      <c r="M48" s="50">
        <f t="shared" si="11"/>
        <v>0.40416666666666667</v>
      </c>
    </row>
    <row r="50" spans="1:13" ht="19" x14ac:dyDescent="0.25">
      <c r="A50" s="110" t="s">
        <v>71</v>
      </c>
      <c r="B50" s="90" t="s">
        <v>72</v>
      </c>
    </row>
    <row r="51" spans="1:13" x14ac:dyDescent="0.2">
      <c r="A51" s="111" t="s">
        <v>60</v>
      </c>
      <c r="B51" s="112">
        <v>0.3</v>
      </c>
      <c r="C51" s="111"/>
      <c r="D51" s="256">
        <f>[1]WHITEHORSE!D$4</f>
        <v>0.90833333333333333</v>
      </c>
      <c r="E51" s="256">
        <f>[1]WHITEHORSE!E$4</f>
        <v>0.78482142857142856</v>
      </c>
      <c r="F51" s="256">
        <f>[1]WHITEHORSE!F$4</f>
        <v>0.90833333333333333</v>
      </c>
      <c r="G51" s="256">
        <f>[1]WHITEHORSE!G$4</f>
        <v>0.87708333333333333</v>
      </c>
      <c r="H51" s="256">
        <f>[1]WHITEHORSE!H$4</f>
        <v>0.78482142857142856</v>
      </c>
      <c r="I51" s="256">
        <f>[1]WHITEHORSE!I$4</f>
        <v>0.87708333333333333</v>
      </c>
      <c r="J51" s="256">
        <f>[1]WHITEHORSE!J$4</f>
        <v>0.84583333333333333</v>
      </c>
      <c r="K51" s="256">
        <f>[1]WHITEHORSE!K$4</f>
        <v>0.84583333333333333</v>
      </c>
      <c r="L51" s="256">
        <f>[1]WHITEHORSE!L$4</f>
        <v>0.90833333333333333</v>
      </c>
      <c r="M51" s="256">
        <f>[1]WHITEHORSE!M$4</f>
        <v>0.90833333333333333</v>
      </c>
    </row>
    <row r="52" spans="1:13" x14ac:dyDescent="0.2">
      <c r="A52" s="111" t="s">
        <v>61</v>
      </c>
      <c r="B52" s="112">
        <v>0.7</v>
      </c>
      <c r="C52" s="111"/>
      <c r="D52" s="257">
        <f t="shared" ref="D52:M52" si="12">D4</f>
        <v>0.67083333333333339</v>
      </c>
      <c r="E52" s="257">
        <f t="shared" si="12"/>
        <v>0.62083333333333335</v>
      </c>
      <c r="F52" s="257">
        <f t="shared" si="12"/>
        <v>0.62083333333333335</v>
      </c>
      <c r="G52" s="257">
        <f t="shared" si="12"/>
        <v>0.5541666666666667</v>
      </c>
      <c r="H52" s="257">
        <f t="shared" si="12"/>
        <v>0.67083333333333339</v>
      </c>
      <c r="I52" s="257">
        <f t="shared" si="12"/>
        <v>0.55833333333333335</v>
      </c>
      <c r="J52" s="257">
        <f t="shared" si="12"/>
        <v>0.6875</v>
      </c>
      <c r="K52" s="257">
        <f t="shared" si="12"/>
        <v>0.5541666666666667</v>
      </c>
      <c r="L52" s="257">
        <f t="shared" si="12"/>
        <v>0.72083333333333344</v>
      </c>
      <c r="M52" s="257">
        <f t="shared" si="12"/>
        <v>0.40416666666666667</v>
      </c>
    </row>
    <row r="53" spans="1:13" x14ac:dyDescent="0.2">
      <c r="A53" t="s">
        <v>1</v>
      </c>
      <c r="D53" s="49"/>
      <c r="E53" s="49"/>
      <c r="F53" s="49"/>
      <c r="G53" s="49"/>
      <c r="H53" s="49"/>
      <c r="I53" s="49"/>
      <c r="J53" s="49"/>
      <c r="K53" s="49"/>
      <c r="L53" s="49"/>
      <c r="M53" s="49"/>
    </row>
    <row r="54" spans="1:13" x14ac:dyDescent="0.2">
      <c r="A54" s="113" t="s">
        <v>73</v>
      </c>
      <c r="D54" s="49"/>
      <c r="E54" s="49"/>
      <c r="F54" s="49"/>
      <c r="G54" s="49"/>
      <c r="H54" s="49"/>
      <c r="I54" s="49"/>
      <c r="J54" s="49"/>
      <c r="K54" s="49"/>
      <c r="L54" s="49"/>
      <c r="M54" s="49"/>
    </row>
    <row r="55" spans="1:13" x14ac:dyDescent="0.2">
      <c r="A55" s="111" t="s">
        <v>60</v>
      </c>
      <c r="B55" s="111"/>
      <c r="C55" s="111"/>
      <c r="D55" s="257">
        <f>IF(D51="-","-",D51*$B$51)</f>
        <v>0.27249999999999996</v>
      </c>
      <c r="E55" s="257">
        <f t="shared" ref="E55:M55" si="13">IF(E51="-","-",E51*$B$51)</f>
        <v>0.23544642857142856</v>
      </c>
      <c r="F55" s="257">
        <f t="shared" si="13"/>
        <v>0.27249999999999996</v>
      </c>
      <c r="G55" s="257">
        <f t="shared" si="13"/>
        <v>0.263125</v>
      </c>
      <c r="H55" s="257">
        <f t="shared" si="13"/>
        <v>0.23544642857142856</v>
      </c>
      <c r="I55" s="257">
        <f t="shared" si="13"/>
        <v>0.263125</v>
      </c>
      <c r="J55" s="257">
        <f t="shared" si="13"/>
        <v>0.25374999999999998</v>
      </c>
      <c r="K55" s="257">
        <f t="shared" si="13"/>
        <v>0.25374999999999998</v>
      </c>
      <c r="L55" s="257">
        <f t="shared" si="13"/>
        <v>0.27249999999999996</v>
      </c>
      <c r="M55" s="257">
        <f t="shared" si="13"/>
        <v>0.27249999999999996</v>
      </c>
    </row>
    <row r="56" spans="1:13" x14ac:dyDescent="0.2">
      <c r="A56" s="111" t="s">
        <v>61</v>
      </c>
      <c r="B56" s="111"/>
      <c r="C56" s="111"/>
      <c r="D56" s="257">
        <f t="shared" ref="D56:M56" si="14">IF(D52="-","-",D52*$B$52)</f>
        <v>0.46958333333333335</v>
      </c>
      <c r="E56" s="257">
        <f t="shared" si="14"/>
        <v>0.43458333333333332</v>
      </c>
      <c r="F56" s="257">
        <f t="shared" si="14"/>
        <v>0.43458333333333332</v>
      </c>
      <c r="G56" s="257">
        <f t="shared" si="14"/>
        <v>0.38791666666666669</v>
      </c>
      <c r="H56" s="257">
        <f t="shared" si="14"/>
        <v>0.46958333333333335</v>
      </c>
      <c r="I56" s="257">
        <f t="shared" si="14"/>
        <v>0.39083333333333331</v>
      </c>
      <c r="J56" s="257">
        <f t="shared" si="14"/>
        <v>0.48124999999999996</v>
      </c>
      <c r="K56" s="257">
        <f t="shared" si="14"/>
        <v>0.38791666666666669</v>
      </c>
      <c r="L56" s="257">
        <f t="shared" si="14"/>
        <v>0.50458333333333338</v>
      </c>
      <c r="M56" s="257">
        <f t="shared" si="14"/>
        <v>0.28291666666666665</v>
      </c>
    </row>
    <row r="57" spans="1:13" x14ac:dyDescent="0.2">
      <c r="A57" s="114" t="s">
        <v>56</v>
      </c>
      <c r="B57" s="114"/>
      <c r="C57" s="114"/>
      <c r="D57" s="115">
        <f t="shared" ref="D57:F57" si="15">IF(D51="","",IF(D52="","",SUM(D55:D56)))</f>
        <v>0.74208333333333332</v>
      </c>
      <c r="E57" s="115">
        <f t="shared" si="15"/>
        <v>0.67002976190476193</v>
      </c>
      <c r="F57" s="115">
        <f t="shared" si="15"/>
        <v>0.70708333333333329</v>
      </c>
      <c r="G57" s="115">
        <f t="shared" ref="G57:M57" si="16">IF(G51="","",IF(G52="","",SUM(G55:G56)))</f>
        <v>0.65104166666666674</v>
      </c>
      <c r="H57" s="115">
        <f t="shared" si="16"/>
        <v>0.70502976190476185</v>
      </c>
      <c r="I57" s="115">
        <f t="shared" si="16"/>
        <v>0.65395833333333331</v>
      </c>
      <c r="J57" s="115">
        <f t="shared" si="16"/>
        <v>0.73499999999999988</v>
      </c>
      <c r="K57" s="115">
        <f t="shared" si="16"/>
        <v>0.64166666666666661</v>
      </c>
      <c r="L57" s="115">
        <f t="shared" si="16"/>
        <v>0.77708333333333335</v>
      </c>
      <c r="M57" s="115">
        <f t="shared" si="16"/>
        <v>0.55541666666666667</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M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workbookViewId="0">
      <selection activeCell="Z2" sqref="Z2"/>
    </sheetView>
  </sheetViews>
  <sheetFormatPr baseColWidth="10" defaultColWidth="8.83203125" defaultRowHeight="16" x14ac:dyDescent="0.2"/>
  <sheetData>
    <row r="1" spans="1:37" x14ac:dyDescent="0.2">
      <c r="A1" t="s">
        <v>82</v>
      </c>
      <c r="B1" s="264" t="s">
        <v>84</v>
      </c>
      <c r="C1" s="264" t="s">
        <v>85</v>
      </c>
      <c r="D1" s="264" t="s">
        <v>49</v>
      </c>
      <c r="E1" s="264" t="s">
        <v>16</v>
      </c>
      <c r="F1" s="264" t="s">
        <v>17</v>
      </c>
      <c r="G1" s="264" t="s">
        <v>18</v>
      </c>
      <c r="H1" s="264" t="s">
        <v>19</v>
      </c>
      <c r="I1" s="264" t="s">
        <v>50</v>
      </c>
      <c r="J1" s="264" t="s">
        <v>20</v>
      </c>
      <c r="K1" s="264" t="s">
        <v>21</v>
      </c>
      <c r="L1" s="264" t="s">
        <v>22</v>
      </c>
      <c r="M1" s="264" t="s">
        <v>51</v>
      </c>
      <c r="N1" s="264" t="s">
        <v>23</v>
      </c>
      <c r="O1" s="264" t="s">
        <v>26</v>
      </c>
      <c r="P1" s="264" t="s">
        <v>24</v>
      </c>
      <c r="Q1" s="264" t="s">
        <v>25</v>
      </c>
      <c r="R1" s="264" t="s">
        <v>52</v>
      </c>
      <c r="S1" s="264" t="s">
        <v>28</v>
      </c>
      <c r="T1" s="264" t="s">
        <v>27</v>
      </c>
      <c r="U1" s="264" t="s">
        <v>29</v>
      </c>
      <c r="V1" s="264" t="s">
        <v>53</v>
      </c>
      <c r="W1" s="264" t="s">
        <v>30</v>
      </c>
      <c r="X1" s="264" t="s">
        <v>31</v>
      </c>
      <c r="Y1" s="264" t="s">
        <v>32</v>
      </c>
      <c r="Z1" s="264" t="s">
        <v>102</v>
      </c>
      <c r="AA1" s="264" t="s">
        <v>76</v>
      </c>
      <c r="AB1" s="264" t="s">
        <v>54</v>
      </c>
      <c r="AC1" s="264" t="s">
        <v>55</v>
      </c>
      <c r="AD1" s="264" t="s">
        <v>83</v>
      </c>
      <c r="AE1" s="264" t="s">
        <v>39</v>
      </c>
      <c r="AF1" s="264" t="s">
        <v>38</v>
      </c>
      <c r="AG1" s="264" t="s">
        <v>35</v>
      </c>
      <c r="AH1" s="264" t="s">
        <v>36</v>
      </c>
      <c r="AI1" s="264" t="s">
        <v>37</v>
      </c>
      <c r="AJ1" s="264" t="s">
        <v>81</v>
      </c>
      <c r="AK1" s="264" t="s">
        <v>77</v>
      </c>
    </row>
    <row r="2" spans="1:37" x14ac:dyDescent="0.2">
      <c r="A2" t="str">
        <f>IF(LEN(REPORT!A5)&gt;2,REPORT!A5,"")</f>
        <v>BRISBANE CITY</v>
      </c>
      <c r="B2">
        <f>IFERROR(INDEX(REPORT!$A$2:$BZ$100,MATCH($A2,REPORT!$A$2:$A$100,0),MATCH(B$1,REPORT!$A$2:$BZ$2,0)),"")</f>
        <v>0.65027777777777773</v>
      </c>
      <c r="C2">
        <f>IFERROR(INDEX(REPORT!$A$2:$BZ$100,MATCH($A2,REPORT!$A$2:$A$100,0),MATCH(C$1,REPORT!$A$2:$BZ$2,0)),"")</f>
        <v>0.59861111111111109</v>
      </c>
      <c r="D2">
        <f>IFERROR(INDEX(REPORT!$A$4:$BZ$100,MATCH($A2,REPORT!$A$4:$A$100,0),MATCH(D$1,REPORT!$A$4:$BZ$4,0)),"")</f>
        <v>8.3333333333333329E-2</v>
      </c>
      <c r="E2">
        <f>IFERROR(INDEX(REPORT!$A$4:$BZ$100,MATCH($A2,REPORT!$A$4:$A$100,0),MATCH(E$1,REPORT!$A$4:$BZ$4,0)),"")</f>
        <v>0</v>
      </c>
      <c r="F2">
        <f>IFERROR(INDEX(REPORT!$A$4:$BZ$100,MATCH($A2,REPORT!$A$4:$A$100,0),MATCH(F$1,REPORT!$A$4:$BZ$4,0)),"")</f>
        <v>0.33333333333333331</v>
      </c>
      <c r="G2">
        <f>IFERROR(INDEX(REPORT!$A$4:$BZ$100,MATCH($A2,REPORT!$A$4:$A$100,0),MATCH(G$1,REPORT!$A$4:$BZ$4,0)),"")</f>
        <v>0</v>
      </c>
      <c r="H2">
        <f>IFERROR(INDEX(REPORT!$A$4:$BZ$100,MATCH($A2,REPORT!$A$4:$A$100,0),MATCH(H$1,REPORT!$A$4:$BZ$4,0)),"")</f>
        <v>0</v>
      </c>
      <c r="I2">
        <f>IFERROR(INDEX(REPORT!$A$4:$BZ$100,MATCH($A2,REPORT!$A$4:$A$100,0),MATCH(I$1,REPORT!$A$4:$BZ$4,0)),"")</f>
        <v>0.55555555555555547</v>
      </c>
      <c r="J2">
        <f>IFERROR(INDEX(REPORT!$A$4:$BZ$100,MATCH($A2,REPORT!$A$4:$A$100,0),MATCH(J$1,REPORT!$A$4:$BZ$4,0)),"")</f>
        <v>0</v>
      </c>
      <c r="K2">
        <f>IFERROR(INDEX(REPORT!$A$4:$BZ$100,MATCH($A2,REPORT!$A$4:$A$100,0),MATCH(K$1,REPORT!$A$4:$BZ$4,0)),"")</f>
        <v>1</v>
      </c>
      <c r="L2">
        <f>IFERROR(INDEX(REPORT!$A$4:$BZ$100,MATCH($A2,REPORT!$A$4:$A$100,0),MATCH(L$1,REPORT!$A$4:$BZ$4,0)),"")</f>
        <v>0.66666666666666663</v>
      </c>
      <c r="M2">
        <f>IFERROR(INDEX(REPORT!$A$4:$BZ$100,MATCH($A2,REPORT!$A$4:$A$100,0),MATCH(M$1,REPORT!$A$4:$BZ$4,0)),"")</f>
        <v>0.75</v>
      </c>
      <c r="N2">
        <f>IFERROR(INDEX(REPORT!$A$4:$BZ$100,MATCH($A2,REPORT!$A$4:$A$100,0),MATCH(N$1,REPORT!$A$4:$BZ$4,0)),"")</f>
        <v>1</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0.55555555555555547</v>
      </c>
      <c r="S2">
        <f>IFERROR(INDEX(REPORT!$A$4:$BZ$100,MATCH($A2,REPORT!$A$4:$A$100,0),MATCH(S$1,REPORT!$A$4:$BZ$4,0)),"")</f>
        <v>0.33333333333333331</v>
      </c>
      <c r="T2">
        <f>IFERROR(INDEX(REPORT!$A$4:$BZ$100,MATCH($A2,REPORT!$A$4:$A$100,0),MATCH(T$1,REPORT!$A$4:$BZ$4,0)),"")</f>
        <v>0.33333333333333331</v>
      </c>
      <c r="U2">
        <f>IFERROR(INDEX(REPORT!$A$4:$BZ$100,MATCH($A2,REPORT!$A$4:$A$100,0),MATCH(U$1,REPORT!$A$4:$BZ$4,0)),"")</f>
        <v>1</v>
      </c>
      <c r="V2">
        <f>IFERROR(INDEX(REPORT!$A$4:$BZ$100,MATCH($A2,REPORT!$A$4:$A$100,0),MATCH(V$1,REPORT!$A$4:$BZ$4,0)),"")</f>
        <v>1</v>
      </c>
      <c r="W2">
        <f>IFERROR(INDEX(REPORT!$A$4:$BZ$100,MATCH($A2,REPORT!$A$4:$A$100,0),MATCH(W$1,REPORT!$A$4:$BZ$4,0)),"")</f>
        <v>1</v>
      </c>
      <c r="X2">
        <f>IFERROR(INDEX(REPORT!$A$4:$BZ$100,MATCH($A2,REPORT!$A$4:$A$100,0),MATCH(X$1,REPORT!$A$4:$BZ$4,0)),"")</f>
        <v>1</v>
      </c>
      <c r="Y2">
        <f>IFERROR(INDEX(REPORT!$A$4:$BZ$100,MATCH($A2,REPORT!$A$4:$A$100,0),MATCH(Y$1,REPORT!$A$4:$BZ$4,0)),"")</f>
        <v>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2.1720679012345681E-3</v>
      </c>
      <c r="AF2">
        <f>IFERROR(INDEX(REPORT!$A$4:$BZ$100,MATCH($A2,REPORT!$A$4:$A$100,0),MATCH(AF$1,REPORT!$A$4:$BZ$4,0)),"")</f>
        <v>5.333333333333333</v>
      </c>
      <c r="AG2">
        <f>IFERROR(INDEX(REPORT!$A$4:$BZ$100,MATCH($A2,REPORT!$A$4:$A$100,0),MATCH(AG$1,REPORT!$A$4:$BZ$4,0)),"")</f>
        <v>0.66666666666666663</v>
      </c>
      <c r="AH2">
        <f>IFERROR(INDEX(REPORT!$A$4:$BZ$100,MATCH($A2,REPORT!$A$4:$A$100,0),MATCH(AH$1,REPORT!$A$4:$BZ$4,0)),"")</f>
        <v>0.33333333333333331</v>
      </c>
      <c r="AI2">
        <f>IFERROR(INDEX(REPORT!$A$4:$BZ$100,MATCH($A2,REPORT!$A$4:$A$100,0),MATCH(AI$1,REPORT!$A$4:$BZ$4,0)),"")</f>
        <v>0.66666666666666663</v>
      </c>
      <c r="AJ2">
        <f>IFERROR(INDEX(REPORT!$A$4:$BZ$100,MATCH($A2,REPORT!$A$4:$A$100,0),MATCH(AJ$1,REPORT!$A$4:$BZ$4,0)),"")</f>
        <v>1</v>
      </c>
      <c r="AK2">
        <f>IFERROR(INDEX(REPORT!$A$4:$BZ$100,MATCH($A2,REPORT!$A$4:$A$100,0),MATCH(AK$1,REPORT!$A$4:$BZ$4,0)),"")</f>
        <v>2.6658950617283951E-3</v>
      </c>
    </row>
    <row r="3" spans="1:37" x14ac:dyDescent="0.2">
      <c r="A3" t="str">
        <f>IF(LEN(REPORT!A6)&gt;2,REPORT!A6,"")</f>
        <v>CITY OF CASEY</v>
      </c>
      <c r="B3">
        <f>IFERROR(INDEX(REPORT!$A$2:$BZ$100,MATCH($A3,REPORT!$A$2:$A$100,0),MATCH(B$1,REPORT!$A$2:$BZ$2,0)),"")</f>
        <v>0.49951984126984128</v>
      </c>
      <c r="C3">
        <f>IFERROR(INDEX(REPORT!$A$2:$BZ$100,MATCH($A3,REPORT!$A$2:$A$100,0),MATCH(C$1,REPORT!$A$2:$BZ$2,0)),"")</f>
        <v>0.62638888888888899</v>
      </c>
      <c r="D3">
        <f>IFERROR(INDEX(REPORT!$A$4:$BZ$100,MATCH($A3,REPORT!$A$4:$A$100,0),MATCH(D$1,REPORT!$A$4:$BZ$4,0)),"")</f>
        <v>0.33333333333333331</v>
      </c>
      <c r="E3">
        <f>IFERROR(INDEX(REPORT!$A$4:$BZ$100,MATCH($A3,REPORT!$A$4:$A$100,0),MATCH(E$1,REPORT!$A$4:$BZ$4,0)),"")</f>
        <v>1</v>
      </c>
      <c r="F3">
        <f>IFERROR(INDEX(REPORT!$A$4:$BZ$100,MATCH($A3,REPORT!$A$4:$A$100,0),MATCH(F$1,REPORT!$A$4:$BZ$4,0)),"")</f>
        <v>0.33333333333333331</v>
      </c>
      <c r="G3">
        <f>IFERROR(INDEX(REPORT!$A$4:$BZ$100,MATCH($A3,REPORT!$A$4:$A$100,0),MATCH(G$1,REPORT!$A$4:$BZ$4,0)),"")</f>
        <v>0</v>
      </c>
      <c r="H3">
        <f>IFERROR(INDEX(REPORT!$A$4:$BZ$100,MATCH($A3,REPORT!$A$4:$A$100,0),MATCH(H$1,REPORT!$A$4:$BZ$4,0)),"")</f>
        <v>0</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0.61111111111111105</v>
      </c>
      <c r="S3">
        <f>IFERROR(INDEX(REPORT!$A$4:$BZ$100,MATCH($A3,REPORT!$A$4:$A$100,0),MATCH(S$1,REPORT!$A$4:$BZ$4,0)),"")</f>
        <v>0.66666666666666663</v>
      </c>
      <c r="T3">
        <f>IFERROR(INDEX(REPORT!$A$4:$BZ$100,MATCH($A3,REPORT!$A$4:$A$100,0),MATCH(T$1,REPORT!$A$4:$BZ$4,0)),"")</f>
        <v>0.16666666666666666</v>
      </c>
      <c r="U3">
        <f>IFERROR(INDEX(REPORT!$A$4:$BZ$100,MATCH($A3,REPORT!$A$4:$A$100,0),MATCH(U$1,REPORT!$A$4:$BZ$4,0)),"")</f>
        <v>1</v>
      </c>
      <c r="V3">
        <f>IFERROR(INDEX(REPORT!$A$4:$BZ$100,MATCH($A3,REPORT!$A$4:$A$100,0),MATCH(V$1,REPORT!$A$4:$BZ$4,0)),"")</f>
        <v>0.95833333333333337</v>
      </c>
      <c r="W3">
        <f>IFERROR(INDEX(REPORT!$A$4:$BZ$100,MATCH($A3,REPORT!$A$4:$A$100,0),MATCH(W$1,REPORT!$A$4:$BZ$4,0)),"")</f>
        <v>1</v>
      </c>
      <c r="X3">
        <f>IFERROR(INDEX(REPORT!$A$4:$BZ$100,MATCH($A3,REPORT!$A$4:$A$100,0),MATCH(X$1,REPORT!$A$4:$BZ$4,0)),"")</f>
        <v>1</v>
      </c>
      <c r="Y3">
        <f>IFERROR(INDEX(REPORT!$A$4:$BZ$100,MATCH($A3,REPORT!$A$4:$A$100,0),MATCH(Y$1,REPORT!$A$4:$BZ$4,0)),"")</f>
        <v>0.83333333333333337</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2.1277006172839507E-3</v>
      </c>
      <c r="AF3">
        <f>IFERROR(INDEX(REPORT!$A$4:$BZ$100,MATCH($A3,REPORT!$A$4:$A$100,0),MATCH(AF$1,REPORT!$A$4:$BZ$4,0)),"")</f>
        <v>6</v>
      </c>
      <c r="AG3">
        <f>IFERROR(INDEX(REPORT!$A$4:$BZ$100,MATCH($A3,REPORT!$A$4:$A$100,0),MATCH(AG$1,REPORT!$A$4:$BZ$4,0)),"")</f>
        <v>0.83333333333333337</v>
      </c>
      <c r="AH3">
        <f>IFERROR(INDEX(REPORT!$A$4:$BZ$100,MATCH($A3,REPORT!$A$4:$A$100,0),MATCH(AH$1,REPORT!$A$4:$BZ$4,0)),"")</f>
        <v>0.5</v>
      </c>
      <c r="AI3">
        <f>IFERROR(INDEX(REPORT!$A$4:$BZ$100,MATCH($A3,REPORT!$A$4:$A$100,0),MATCH(AI$1,REPORT!$A$4:$BZ$4,0)),"")</f>
        <v>0.66666666666666663</v>
      </c>
      <c r="AJ3">
        <f>IFERROR(INDEX(REPORT!$A$4:$BZ$100,MATCH($A3,REPORT!$A$4:$A$100,0),MATCH(AJ$1,REPORT!$A$4:$BZ$4,0)),"")</f>
        <v>1</v>
      </c>
      <c r="AK3">
        <f>IFERROR(INDEX(REPORT!$A$4:$BZ$100,MATCH($A3,REPORT!$A$4:$A$100,0),MATCH(AK$1,REPORT!$A$4:$BZ$4,0)),"")</f>
        <v>4.6141975308641977E-3</v>
      </c>
    </row>
    <row r="4" spans="1:37" x14ac:dyDescent="0.2">
      <c r="A4" t="str">
        <f>IF(LEN(REPORT!A7)&gt;2,REPORT!A7,"")</f>
        <v>FRANKSTON CITY</v>
      </c>
      <c r="B4">
        <f>IFERROR(INDEX(REPORT!$A$2:$BZ$100,MATCH($A4,REPORT!$A$2:$A$100,0),MATCH(B$1,REPORT!$A$2:$BZ$2,0)),"")</f>
        <v>0.62976041666666682</v>
      </c>
      <c r="C4">
        <f>IFERROR(INDEX(REPORT!$A$2:$BZ$100,MATCH($A4,REPORT!$A$2:$A$100,0),MATCH(C$1,REPORT!$A$2:$BZ$2,0)),"")</f>
        <v>0.58229166666666687</v>
      </c>
      <c r="D4">
        <f>IFERROR(INDEX(REPORT!$A$4:$BZ$100,MATCH($A4,REPORT!$A$4:$A$100,0),MATCH(D$1,REPORT!$A$4:$BZ$4,0)),"")</f>
        <v>0.20833333333333334</v>
      </c>
      <c r="E4">
        <f>IFERROR(INDEX(REPORT!$A$4:$BZ$100,MATCH($A4,REPORT!$A$4:$A$100,0),MATCH(E$1,REPORT!$A$4:$BZ$4,0)),"")</f>
        <v>0.83333333333333337</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0.5</v>
      </c>
      <c r="J4">
        <f>IFERROR(INDEX(REPORT!$A$4:$BZ$100,MATCH($A4,REPORT!$A$4:$A$100,0),MATCH(J$1,REPORT!$A$4:$BZ$4,0)),"")</f>
        <v>8.3333333333333329E-2</v>
      </c>
      <c r="K4">
        <f>IFERROR(INDEX(REPORT!$A$4:$BZ$100,MATCH($A4,REPORT!$A$4:$A$100,0),MATCH(K$1,REPORT!$A$4:$BZ$4,0)),"")</f>
        <v>1</v>
      </c>
      <c r="L4">
        <f>IFERROR(INDEX(REPORT!$A$4:$BZ$100,MATCH($A4,REPORT!$A$4:$A$100,0),MATCH(L$1,REPORT!$A$4:$BZ$4,0)),"")</f>
        <v>0.41666666666666669</v>
      </c>
      <c r="M4">
        <f>IFERROR(INDEX(REPORT!$A$4:$BZ$100,MATCH($A4,REPORT!$A$4:$A$100,0),MATCH(M$1,REPORT!$A$4:$BZ$4,0)),"")</f>
        <v>0.72916666666666663</v>
      </c>
      <c r="N4">
        <f>IFERROR(INDEX(REPORT!$A$4:$BZ$100,MATCH($A4,REPORT!$A$4:$A$100,0),MATCH(N$1,REPORT!$A$4:$BZ$4,0)),"")</f>
        <v>0.91666666666666663</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0.52777777777777779</v>
      </c>
      <c r="S4">
        <f>IFERROR(INDEX(REPORT!$A$4:$BZ$100,MATCH($A4,REPORT!$A$4:$A$100,0),MATCH(S$1,REPORT!$A$4:$BZ$4,0)),"")</f>
        <v>0.33333333333333331</v>
      </c>
      <c r="T4">
        <f>IFERROR(INDEX(REPORT!$A$4:$BZ$100,MATCH($A4,REPORT!$A$4:$A$100,0),MATCH(T$1,REPORT!$A$4:$BZ$4,0)),"")</f>
        <v>0.25</v>
      </c>
      <c r="U4">
        <f>IFERROR(INDEX(REPORT!$A$4:$BZ$100,MATCH($A4,REPORT!$A$4:$A$100,0),MATCH(U$1,REPORT!$A$4:$BZ$4,0)),"")</f>
        <v>1</v>
      </c>
      <c r="V4">
        <f>IFERROR(INDEX(REPORT!$A$4:$BZ$100,MATCH($A4,REPORT!$A$4:$A$100,0),MATCH(V$1,REPORT!$A$4:$BZ$4,0)),"")</f>
        <v>0.89583333333333337</v>
      </c>
      <c r="W4">
        <f>IFERROR(INDEX(REPORT!$A$4:$BZ$100,MATCH($A4,REPORT!$A$4:$A$100,0),MATCH(W$1,REPORT!$A$4:$BZ$4,0)),"")</f>
        <v>0.83333333333333337</v>
      </c>
      <c r="X4">
        <f>IFERROR(INDEX(REPORT!$A$4:$BZ$100,MATCH($A4,REPORT!$A$4:$A$100,0),MATCH(X$1,REPORT!$A$4:$BZ$4,0)),"")</f>
        <v>1</v>
      </c>
      <c r="Y4">
        <f>IFERROR(INDEX(REPORT!$A$4:$BZ$100,MATCH($A4,REPORT!$A$4:$A$100,0),MATCH(Y$1,REPORT!$A$4:$BZ$4,0)),"")</f>
        <v>0.91666666666666663</v>
      </c>
      <c r="Z4">
        <f>IFERROR(INDEX(REPORT!$A$4:$BZ$100,MATCH($A4,REPORT!$A$4:$A$100,0),MATCH(Z$1,REPORT!$A$4:$BZ$4,0)),"")</f>
        <v>0.83333333333333337</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1.7438271604938275E-3</v>
      </c>
      <c r="AF4">
        <f>IFERROR(INDEX(REPORT!$A$4:$BZ$100,MATCH($A4,REPORT!$A$4:$A$100,0),MATCH(AF$1,REPORT!$A$4:$BZ$4,0)),"")</f>
        <v>5.333333333333333</v>
      </c>
      <c r="AG4">
        <f>IFERROR(INDEX(REPORT!$A$4:$BZ$100,MATCH($A4,REPORT!$A$4:$A$100,0),MATCH(AG$1,REPORT!$A$4:$BZ$4,0)),"")</f>
        <v>1</v>
      </c>
      <c r="AH4">
        <f>IFERROR(INDEX(REPORT!$A$4:$BZ$100,MATCH($A4,REPORT!$A$4:$A$100,0),MATCH(AH$1,REPORT!$A$4:$BZ$4,0)),"")</f>
        <v>0.72727272727272729</v>
      </c>
      <c r="AI4">
        <f>IFERROR(INDEX(REPORT!$A$4:$BZ$100,MATCH($A4,REPORT!$A$4:$A$100,0),MATCH(AI$1,REPORT!$A$4:$BZ$4,0)),"")</f>
        <v>1</v>
      </c>
      <c r="AJ4">
        <f>IFERROR(INDEX(REPORT!$A$4:$BZ$100,MATCH($A4,REPORT!$A$4:$A$100,0),MATCH(AJ$1,REPORT!$A$4:$BZ$4,0)),"")</f>
        <v>0.83333333333333337</v>
      </c>
      <c r="AK4">
        <f>IFERROR(INDEX(REPORT!$A$4:$BZ$100,MATCH($A4,REPORT!$A$4:$A$100,0),MATCH(AK$1,REPORT!$A$4:$BZ$4,0)),"")</f>
        <v>2.5713734567901236E-3</v>
      </c>
    </row>
    <row r="5" spans="1:37" x14ac:dyDescent="0.2">
      <c r="A5" t="str">
        <f>IF(LEN(REPORT!A8)&gt;2,REPORT!A8,"")</f>
        <v>CITY OF LAUNCESTON</v>
      </c>
      <c r="B5">
        <f>IFERROR(INDEX(REPORT!$A$2:$BZ$100,MATCH($A5,REPORT!$A$2:$A$100,0),MATCH(B$1,REPORT!$A$2:$BZ$2,0)),"")</f>
        <v>0.50453968253968251</v>
      </c>
      <c r="C5">
        <f>IFERROR(INDEX(REPORT!$A$2:$BZ$100,MATCH($A5,REPORT!$A$2:$A$100,0),MATCH(C$1,REPORT!$A$2:$BZ$2,0)),"")</f>
        <v>0.4694444444444445</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0.75</v>
      </c>
      <c r="N5">
        <f>IFERROR(INDEX(REPORT!$A$4:$BZ$100,MATCH($A5,REPORT!$A$4:$A$100,0),MATCH(N$1,REPORT!$A$4:$BZ$4,0)),"")</f>
        <v>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0.66666666666666663</v>
      </c>
      <c r="S5">
        <f>IFERROR(INDEX(REPORT!$A$4:$BZ$100,MATCH($A5,REPORT!$A$4:$A$100,0),MATCH(S$1,REPORT!$A$4:$BZ$4,0)),"")</f>
        <v>0.5</v>
      </c>
      <c r="T5">
        <f>IFERROR(INDEX(REPORT!$A$4:$BZ$100,MATCH($A5,REPORT!$A$4:$A$100,0),MATCH(T$1,REPORT!$A$4:$BZ$4,0)),"")</f>
        <v>0.5</v>
      </c>
      <c r="U5">
        <f>IFERROR(INDEX(REPORT!$A$4:$BZ$100,MATCH($A5,REPORT!$A$4:$A$100,0),MATCH(U$1,REPORT!$A$4:$BZ$4,0)),"")</f>
        <v>1</v>
      </c>
      <c r="V5">
        <f>IFERROR(INDEX(REPORT!$A$4:$BZ$100,MATCH($A5,REPORT!$A$4:$A$100,0),MATCH(V$1,REPORT!$A$4:$BZ$4,0)),"")</f>
        <v>1</v>
      </c>
      <c r="W5">
        <f>IFERROR(INDEX(REPORT!$A$4:$BZ$100,MATCH($A5,REPORT!$A$4:$A$100,0),MATCH(W$1,REPORT!$A$4:$BZ$4,0)),"")</f>
        <v>1</v>
      </c>
      <c r="X5">
        <f>IFERROR(INDEX(REPORT!$A$4:$BZ$100,MATCH($A5,REPORT!$A$4:$A$100,0),MATCH(X$1,REPORT!$A$4:$BZ$4,0)),"")</f>
        <v>1</v>
      </c>
      <c r="Y5">
        <f>IFERROR(INDEX(REPORT!$A$4:$BZ$100,MATCH($A5,REPORT!$A$4:$A$100,0),MATCH(Y$1,REPORT!$A$4:$BZ$4,0)),"")</f>
        <v>1</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1.577932098765432E-3</v>
      </c>
      <c r="AF5">
        <f>IFERROR(INDEX(REPORT!$A$4:$BZ$100,MATCH($A5,REPORT!$A$4:$A$100,0),MATCH(AF$1,REPORT!$A$4:$BZ$4,0)),"")</f>
        <v>5.5</v>
      </c>
      <c r="AG5">
        <f>IFERROR(INDEX(REPORT!$A$4:$BZ$100,MATCH($A5,REPORT!$A$4:$A$100,0),MATCH(AG$1,REPORT!$A$4:$BZ$4,0)),"")</f>
        <v>1</v>
      </c>
      <c r="AH5">
        <f>IFERROR(INDEX(REPORT!$A$4:$BZ$100,MATCH($A5,REPORT!$A$4:$A$100,0),MATCH(AH$1,REPORT!$A$4:$BZ$4,0)),"")</f>
        <v>0.5</v>
      </c>
      <c r="AI5">
        <f>IFERROR(INDEX(REPORT!$A$4:$BZ$100,MATCH($A5,REPORT!$A$4:$A$100,0),MATCH(AI$1,REPORT!$A$4:$BZ$4,0)),"")</f>
        <v>1</v>
      </c>
      <c r="AJ5">
        <f>IFERROR(INDEX(REPORT!$A$4:$BZ$100,MATCH($A5,REPORT!$A$4:$A$100,0),MATCH(AJ$1,REPORT!$A$4:$BZ$4,0)),"")</f>
        <v>1</v>
      </c>
      <c r="AK5">
        <f>IFERROR(INDEX(REPORT!$A$4:$BZ$100,MATCH($A5,REPORT!$A$4:$A$100,0),MATCH(AK$1,REPORT!$A$4:$BZ$4,0)),"")</f>
        <v>3.5030864197530863E-3</v>
      </c>
    </row>
    <row r="6" spans="1:37" x14ac:dyDescent="0.2">
      <c r="A6" t="str">
        <f>IF(LEN(REPORT!A9)&gt;2,REPORT!A9,"")</f>
        <v>MONASH CITY</v>
      </c>
      <c r="B6">
        <f>IFERROR(INDEX(REPORT!$A$2:$BZ$100,MATCH($A6,REPORT!$A$2:$A$100,0),MATCH(B$1,REPORT!$A$2:$BZ$2,0)),"")</f>
        <v>0.56541666666666657</v>
      </c>
      <c r="C6">
        <f>IFERROR(INDEX(REPORT!$A$2:$BZ$100,MATCH($A6,REPORT!$A$2:$A$100,0),MATCH(C$1,REPORT!$A$2:$BZ$2,0)),"")</f>
        <v>0.48229166666666662</v>
      </c>
      <c r="D6">
        <f>IFERROR(INDEX(REPORT!$A$4:$BZ$100,MATCH($A6,REPORT!$A$4:$A$100,0),MATCH(D$1,REPORT!$A$4:$BZ$4,0)),"")</f>
        <v>4.1666666666666664E-2</v>
      </c>
      <c r="E6">
        <f>IFERROR(INDEX(REPORT!$A$4:$BZ$100,MATCH($A6,REPORT!$A$4:$A$100,0),MATCH(E$1,REPORT!$A$4:$BZ$4,0)),"")</f>
        <v>0.16666666666666666</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0.44444444444444442</v>
      </c>
      <c r="J6">
        <f>IFERROR(INDEX(REPORT!$A$4:$BZ$100,MATCH($A6,REPORT!$A$4:$A$100,0),MATCH(J$1,REPORT!$A$4:$BZ$4,0)),"")</f>
        <v>0</v>
      </c>
      <c r="K6">
        <f>IFERROR(INDEX(REPORT!$A$4:$BZ$100,MATCH($A6,REPORT!$A$4:$A$100,0),MATCH(K$1,REPORT!$A$4:$BZ$4,0)),"")</f>
        <v>1</v>
      </c>
      <c r="L6">
        <f>IFERROR(INDEX(REPORT!$A$4:$BZ$100,MATCH($A6,REPORT!$A$4:$A$100,0),MATCH(L$1,REPORT!$A$4:$BZ$4,0)),"")</f>
        <v>0.33333333333333331</v>
      </c>
      <c r="M6">
        <f>IFERROR(INDEX(REPORT!$A$4:$BZ$100,MATCH($A6,REPORT!$A$4:$A$100,0),MATCH(M$1,REPORT!$A$4:$BZ$4,0)),"")</f>
        <v>0.66666666666666674</v>
      </c>
      <c r="N6">
        <f>IFERROR(INDEX(REPORT!$A$4:$BZ$100,MATCH($A6,REPORT!$A$4:$A$100,0),MATCH(N$1,REPORT!$A$4:$BZ$4,0)),"")</f>
        <v>0.83333333333333337</v>
      </c>
      <c r="O6">
        <f>IFERROR(INDEX(REPORT!$A$4:$BZ$100,MATCH($A6,REPORT!$A$4:$A$100,0),MATCH(O$1,REPORT!$A$4:$BZ$4,0)),"")</f>
        <v>0</v>
      </c>
      <c r="P6">
        <f>IFERROR(INDEX(REPORT!$A$4:$BZ$100,MATCH($A6,REPORT!$A$4:$A$100,0),MATCH(P$1,REPORT!$A$4:$BZ$4,0)),"")</f>
        <v>0.83333333333333337</v>
      </c>
      <c r="Q6">
        <f>IFERROR(INDEX(REPORT!$A$4:$BZ$100,MATCH($A6,REPORT!$A$4:$A$100,0),MATCH(Q$1,REPORT!$A$4:$BZ$4,0)),"")</f>
        <v>1</v>
      </c>
      <c r="R6">
        <f>IFERROR(INDEX(REPORT!$A$4:$BZ$100,MATCH($A6,REPORT!$A$4:$A$100,0),MATCH(R$1,REPORT!$A$4:$BZ$4,0)),"")</f>
        <v>0.27777777777777779</v>
      </c>
      <c r="S6">
        <f>IFERROR(INDEX(REPORT!$A$4:$BZ$100,MATCH($A6,REPORT!$A$4:$A$100,0),MATCH(S$1,REPORT!$A$4:$BZ$4,0)),"")</f>
        <v>0</v>
      </c>
      <c r="T6">
        <f>IFERROR(INDEX(REPORT!$A$4:$BZ$100,MATCH($A6,REPORT!$A$4:$A$100,0),MATCH(T$1,REPORT!$A$4:$BZ$4,0)),"")</f>
        <v>0</v>
      </c>
      <c r="U6">
        <f>IFERROR(INDEX(REPORT!$A$4:$BZ$100,MATCH($A6,REPORT!$A$4:$A$100,0),MATCH(U$1,REPORT!$A$4:$BZ$4,0)),"")</f>
        <v>0.83333333333333337</v>
      </c>
      <c r="V6">
        <f>IFERROR(INDEX(REPORT!$A$4:$BZ$100,MATCH($A6,REPORT!$A$4:$A$100,0),MATCH(V$1,REPORT!$A$4:$BZ$4,0)),"")</f>
        <v>0.79166666666666663</v>
      </c>
      <c r="W6">
        <f>IFERROR(INDEX(REPORT!$A$4:$BZ$100,MATCH($A6,REPORT!$A$4:$A$100,0),MATCH(W$1,REPORT!$A$4:$BZ$4,0)),"")</f>
        <v>1</v>
      </c>
      <c r="X6">
        <f>IFERROR(INDEX(REPORT!$A$4:$BZ$100,MATCH($A6,REPORT!$A$4:$A$100,0),MATCH(X$1,REPORT!$A$4:$BZ$4,0)),"")</f>
        <v>0.66666666666666663</v>
      </c>
      <c r="Y6">
        <f>IFERROR(INDEX(REPORT!$A$4:$BZ$100,MATCH($A6,REPORT!$A$4:$A$100,0),MATCH(Y$1,REPORT!$A$4:$BZ$4,0)),"")</f>
        <v>0.66666666666666663</v>
      </c>
      <c r="Z6">
        <f>IFERROR(INDEX(REPORT!$A$4:$BZ$100,MATCH($A6,REPORT!$A$4:$A$100,0),MATCH(Z$1,REPORT!$A$4:$BZ$4,0)),"")</f>
        <v>0.83333333333333337</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1.2326388888888888E-3</v>
      </c>
      <c r="AF6">
        <f>IFERROR(INDEX(REPORT!$A$4:$BZ$100,MATCH($A6,REPORT!$A$4:$A$100,0),MATCH(AF$1,REPORT!$A$4:$BZ$4,0)),"")</f>
        <v>4.166666666666667</v>
      </c>
      <c r="AG6">
        <f>IFERROR(INDEX(REPORT!$A$4:$BZ$100,MATCH($A6,REPORT!$A$4:$A$100,0),MATCH(AG$1,REPORT!$A$4:$BZ$4,0)),"")</f>
        <v>0.5</v>
      </c>
      <c r="AH6">
        <f>IFERROR(INDEX(REPORT!$A$4:$BZ$100,MATCH($A6,REPORT!$A$4:$A$100,0),MATCH(AH$1,REPORT!$A$4:$BZ$4,0)),"")</f>
        <v>0.4</v>
      </c>
      <c r="AI6">
        <f>IFERROR(INDEX(REPORT!$A$4:$BZ$100,MATCH($A6,REPORT!$A$4:$A$100,0),MATCH(AI$1,REPORT!$A$4:$BZ$4,0)),"")</f>
        <v>0.66666666666666663</v>
      </c>
      <c r="AJ6">
        <f>IFERROR(INDEX(REPORT!$A$4:$BZ$100,MATCH($A6,REPORT!$A$4:$A$100,0),MATCH(AJ$1,REPORT!$A$4:$BZ$4,0)),"")</f>
        <v>0.66666666666666663</v>
      </c>
      <c r="AK6">
        <f>IFERROR(INDEX(REPORT!$A$4:$BZ$100,MATCH($A6,REPORT!$A$4:$A$100,0),MATCH(AK$1,REPORT!$A$4:$BZ$4,0)),"")</f>
        <v>2.2955246913580248E-3</v>
      </c>
    </row>
    <row r="7" spans="1:37" x14ac:dyDescent="0.2">
      <c r="A7" t="str">
        <f>IF(LEN(REPORT!A10)&gt;2,REPORT!A10,"")</f>
        <v>CITY OF ONKAPARINGA</v>
      </c>
      <c r="B7">
        <f>IFERROR(INDEX(REPORT!$A$2:$BZ$100,MATCH($A7,REPORT!$A$2:$A$100,0),MATCH(B$1,REPORT!$A$2:$BZ$2,0)),"")</f>
        <v>0.58409722222222227</v>
      </c>
      <c r="C7">
        <f>IFERROR(INDEX(REPORT!$A$2:$BZ$100,MATCH($A7,REPORT!$A$2:$A$100,0),MATCH(C$1,REPORT!$A$2:$BZ$2,0)),"")</f>
        <v>0.57638888888888895</v>
      </c>
      <c r="D7">
        <f>IFERROR(INDEX(REPORT!$A$4:$BZ$100,MATCH($A7,REPORT!$A$4:$A$100,0),MATCH(D$1,REPORT!$A$4:$BZ$4,0)),"")</f>
        <v>0</v>
      </c>
      <c r="E7">
        <f>IFERROR(INDEX(REPORT!$A$4:$BZ$100,MATCH($A7,REPORT!$A$4:$A$100,0),MATCH(E$1,REPORT!$A$4:$BZ$4,0)),"")</f>
        <v>0</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0.44444444444444442</v>
      </c>
      <c r="J7">
        <f>IFERROR(INDEX(REPORT!$A$4:$BZ$100,MATCH($A7,REPORT!$A$4:$A$100,0),MATCH(J$1,REPORT!$A$4:$BZ$4,0)),"")</f>
        <v>0</v>
      </c>
      <c r="K7">
        <f>IFERROR(INDEX(REPORT!$A$4:$BZ$100,MATCH($A7,REPORT!$A$4:$A$100,0),MATCH(K$1,REPORT!$A$4:$BZ$4,0)),"")</f>
        <v>1</v>
      </c>
      <c r="L7">
        <f>IFERROR(INDEX(REPORT!$A$4:$BZ$100,MATCH($A7,REPORT!$A$4:$A$100,0),MATCH(L$1,REPORT!$A$4:$BZ$4,0)),"")</f>
        <v>0.33333333333333331</v>
      </c>
      <c r="M7">
        <f>IFERROR(INDEX(REPORT!$A$4:$BZ$100,MATCH($A7,REPORT!$A$4:$A$100,0),MATCH(M$1,REPORT!$A$4:$BZ$4,0)),"")</f>
        <v>0.75</v>
      </c>
      <c r="N7">
        <f>IFERROR(INDEX(REPORT!$A$4:$BZ$100,MATCH($A7,REPORT!$A$4:$A$100,0),MATCH(N$1,REPORT!$A$4:$BZ$4,0)),"")</f>
        <v>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0.66666666666666663</v>
      </c>
      <c r="S7">
        <f>IFERROR(INDEX(REPORT!$A$4:$BZ$100,MATCH($A7,REPORT!$A$4:$A$100,0),MATCH(S$1,REPORT!$A$4:$BZ$4,0)),"")</f>
        <v>1</v>
      </c>
      <c r="T7">
        <f>IFERROR(INDEX(REPORT!$A$4:$BZ$100,MATCH($A7,REPORT!$A$4:$A$100,0),MATCH(T$1,REPORT!$A$4:$BZ$4,0)),"")</f>
        <v>0</v>
      </c>
      <c r="U7">
        <f>IFERROR(INDEX(REPORT!$A$4:$BZ$100,MATCH($A7,REPORT!$A$4:$A$100,0),MATCH(U$1,REPORT!$A$4:$BZ$4,0)),"")</f>
        <v>1</v>
      </c>
      <c r="V7">
        <f>IFERROR(INDEX(REPORT!$A$4:$BZ$100,MATCH($A7,REPORT!$A$4:$A$100,0),MATCH(V$1,REPORT!$A$4:$BZ$4,0)),"")</f>
        <v>1</v>
      </c>
      <c r="W7">
        <f>IFERROR(INDEX(REPORT!$A$4:$BZ$100,MATCH($A7,REPORT!$A$4:$A$100,0),MATCH(W$1,REPORT!$A$4:$BZ$4,0)),"")</f>
        <v>1</v>
      </c>
      <c r="X7">
        <f>IFERROR(INDEX(REPORT!$A$4:$BZ$100,MATCH($A7,REPORT!$A$4:$A$100,0),MATCH(X$1,REPORT!$A$4:$BZ$4,0)),"")</f>
        <v>1</v>
      </c>
      <c r="Y7">
        <f>IFERROR(INDEX(REPORT!$A$4:$BZ$100,MATCH($A7,REPORT!$A$4:$A$100,0),MATCH(Y$1,REPORT!$A$4:$BZ$4,0)),"")</f>
        <v>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1.7283950617283949E-3</v>
      </c>
      <c r="AF7">
        <f>IFERROR(INDEX(REPORT!$A$4:$BZ$100,MATCH($A7,REPORT!$A$4:$A$100,0),MATCH(AF$1,REPORT!$A$4:$BZ$4,0)),"")</f>
        <v>5.333333333333333</v>
      </c>
      <c r="AG7">
        <f>IFERROR(INDEX(REPORT!$A$4:$BZ$100,MATCH($A7,REPORT!$A$4:$A$100,0),MATCH(AG$1,REPORT!$A$4:$BZ$4,0)),"")</f>
        <v>0.66666666666666663</v>
      </c>
      <c r="AH7">
        <f>IFERROR(INDEX(REPORT!$A$4:$BZ$100,MATCH($A7,REPORT!$A$4:$A$100,0),MATCH(AH$1,REPORT!$A$4:$BZ$4,0)),"")</f>
        <v>0</v>
      </c>
      <c r="AI7">
        <f>IFERROR(INDEX(REPORT!$A$4:$BZ$100,MATCH($A7,REPORT!$A$4:$A$100,0),MATCH(AI$1,REPORT!$A$4:$BZ$4,0)),"")</f>
        <v>0.66666666666666663</v>
      </c>
      <c r="AJ7">
        <f>IFERROR(INDEX(REPORT!$A$4:$BZ$100,MATCH($A7,REPORT!$A$4:$A$100,0),MATCH(AJ$1,REPORT!$A$4:$BZ$4,0)),"")</f>
        <v>0.33333333333333331</v>
      </c>
      <c r="AK7">
        <f>IFERROR(INDEX(REPORT!$A$4:$BZ$100,MATCH($A7,REPORT!$A$4:$A$100,0),MATCH(AK$1,REPORT!$A$4:$BZ$4,0)),"")</f>
        <v>6.3811728395061721E-3</v>
      </c>
    </row>
    <row r="8" spans="1:37" x14ac:dyDescent="0.2">
      <c r="A8" t="str">
        <f>IF(LEN(REPORT!A11)&gt;2,REPORT!A11,"")</f>
        <v>CITY OF STIRLING</v>
      </c>
      <c r="B8">
        <f>IFERROR(INDEX(REPORT!$A$2:$BZ$100,MATCH($A8,REPORT!$A$2:$A$100,0),MATCH(B$1,REPORT!$A$2:$BZ$2,0)),"")</f>
        <v>0.54573809523809524</v>
      </c>
      <c r="C8">
        <f>IFERROR(INDEX(REPORT!$A$2:$BZ$100,MATCH($A8,REPORT!$A$2:$A$100,0),MATCH(C$1,REPORT!$A$2:$BZ$2,0)),"")</f>
        <v>0.48333333333333339</v>
      </c>
      <c r="D8">
        <f>IFERROR(INDEX(REPORT!$A$4:$BZ$100,MATCH($A8,REPORT!$A$4:$A$100,0),MATCH(D$1,REPORT!$A$4:$BZ$4,0)),"")</f>
        <v>0.25</v>
      </c>
      <c r="E8">
        <f>IFERROR(INDEX(REPORT!$A$4:$BZ$100,MATCH($A8,REPORT!$A$4:$A$100,0),MATCH(E$1,REPORT!$A$4:$BZ$4,0)),"")</f>
        <v>1</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0.66666666666666663</v>
      </c>
      <c r="N8">
        <f>IFERROR(INDEX(REPORT!$A$4:$BZ$100,MATCH($A8,REPORT!$A$4:$A$100,0),MATCH(N$1,REPORT!$A$4:$BZ$4,0)),"")</f>
        <v>0.66666666666666663</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0.33333333333333331</v>
      </c>
      <c r="S8">
        <f>IFERROR(INDEX(REPORT!$A$4:$BZ$100,MATCH($A8,REPORT!$A$4:$A$100,0),MATCH(S$1,REPORT!$A$4:$BZ$4,0)),"")</f>
        <v>0.33333333333333331</v>
      </c>
      <c r="T8">
        <f>IFERROR(INDEX(REPORT!$A$4:$BZ$100,MATCH($A8,REPORT!$A$4:$A$100,0),MATCH(T$1,REPORT!$A$4:$BZ$4,0)),"")</f>
        <v>0</v>
      </c>
      <c r="U8">
        <f>IFERROR(INDEX(REPORT!$A$4:$BZ$100,MATCH($A8,REPORT!$A$4:$A$100,0),MATCH(U$1,REPORT!$A$4:$BZ$4,0)),"")</f>
        <v>0.66666666666666663</v>
      </c>
      <c r="V8">
        <f>IFERROR(INDEX(REPORT!$A$4:$BZ$100,MATCH($A8,REPORT!$A$4:$A$100,0),MATCH(V$1,REPORT!$A$4:$BZ$4,0)),"")</f>
        <v>0.75</v>
      </c>
      <c r="W8">
        <f>IFERROR(INDEX(REPORT!$A$4:$BZ$100,MATCH($A8,REPORT!$A$4:$A$100,0),MATCH(W$1,REPORT!$A$4:$BZ$4,0)),"")</f>
        <v>1</v>
      </c>
      <c r="X8">
        <f>IFERROR(INDEX(REPORT!$A$4:$BZ$100,MATCH($A8,REPORT!$A$4:$A$100,0),MATCH(X$1,REPORT!$A$4:$BZ$4,0)),"")</f>
        <v>1</v>
      </c>
      <c r="Y8">
        <f>IFERROR(INDEX(REPORT!$A$4:$BZ$100,MATCH($A8,REPORT!$A$4:$A$100,0),MATCH(Y$1,REPORT!$A$4:$BZ$4,0)),"")</f>
        <v>0.33333333333333331</v>
      </c>
      <c r="Z8">
        <f>IFERROR(INDEX(REPORT!$A$4:$BZ$100,MATCH($A8,REPORT!$A$4:$A$100,0),MATCH(Z$1,REPORT!$A$4:$BZ$4,0)),"")</f>
        <v>0.66666666666666663</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2.2685185185185182E-3</v>
      </c>
      <c r="AF8">
        <f>IFERROR(INDEX(REPORT!$A$4:$BZ$100,MATCH($A8,REPORT!$A$4:$A$100,0),MATCH(AF$1,REPORT!$A$4:$BZ$4,0)),"")</f>
        <v>5</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0.66666666666666663</v>
      </c>
      <c r="AK8">
        <f>IFERROR(INDEX(REPORT!$A$4:$BZ$100,MATCH($A8,REPORT!$A$4:$A$100,0),MATCH(AK$1,REPORT!$A$4:$BZ$4,0)),"")</f>
        <v>3.2754629629629627E-3</v>
      </c>
    </row>
    <row r="9" spans="1:37" x14ac:dyDescent="0.2">
      <c r="A9" t="str">
        <f>IF(LEN(REPORT!A12)&gt;2,REPORT!A12,"")</f>
        <v>BAYSIDE CITY</v>
      </c>
      <c r="B9">
        <f>IFERROR(INDEX(REPORT!$A$2:$BZ$100,MATCH($A9,REPORT!$A$2:$A$100,0),MATCH(B$1,REPORT!$A$2:$BZ$2,0)),"")</f>
        <v>0.57902281746031747</v>
      </c>
      <c r="C9">
        <f>IFERROR(INDEX(REPORT!$A$2:$BZ$100,MATCH($A9,REPORT!$A$2:$A$100,0),MATCH(C$1,REPORT!$A$2:$BZ$2,0)),"")</f>
        <v>0.47222222222222232</v>
      </c>
      <c r="D9">
        <f>IFERROR(INDEX(REPORT!$A$4:$BZ$100,MATCH($A9,REPORT!$A$4:$A$100,0),MATCH(D$1,REPORT!$A$4:$BZ$4,0)),"")</f>
        <v>0.125</v>
      </c>
      <c r="E9">
        <f>IFERROR(INDEX(REPORT!$A$4:$BZ$100,MATCH($A9,REPORT!$A$4:$A$100,0),MATCH(E$1,REPORT!$A$4:$BZ$4,0)),"")</f>
        <v>0.33333333333333331</v>
      </c>
      <c r="F9">
        <f>IFERROR(INDEX(REPORT!$A$4:$BZ$100,MATCH($A9,REPORT!$A$4:$A$100,0),MATCH(F$1,REPORT!$A$4:$BZ$4,0)),"")</f>
        <v>0</v>
      </c>
      <c r="G9">
        <f>IFERROR(INDEX(REPORT!$A$4:$BZ$100,MATCH($A9,REPORT!$A$4:$A$100,0),MATCH(G$1,REPORT!$A$4:$BZ$4,0)),"")</f>
        <v>0.16666666666666666</v>
      </c>
      <c r="H9">
        <f>IFERROR(INDEX(REPORT!$A$4:$BZ$100,MATCH($A9,REPORT!$A$4:$A$100,0),MATCH(H$1,REPORT!$A$4:$BZ$4,0)),"")</f>
        <v>0</v>
      </c>
      <c r="I9">
        <f>IFERROR(INDEX(REPORT!$A$4:$BZ$100,MATCH($A9,REPORT!$A$4:$A$100,0),MATCH(I$1,REPORT!$A$4:$BZ$4,0)),"")</f>
        <v>0.44444444444444442</v>
      </c>
      <c r="J9">
        <f>IFERROR(INDEX(REPORT!$A$4:$BZ$100,MATCH($A9,REPORT!$A$4:$A$100,0),MATCH(J$1,REPORT!$A$4:$BZ$4,0)),"")</f>
        <v>0</v>
      </c>
      <c r="K9">
        <f>IFERROR(INDEX(REPORT!$A$4:$BZ$100,MATCH($A9,REPORT!$A$4:$A$100,0),MATCH(K$1,REPORT!$A$4:$BZ$4,0)),"")</f>
        <v>1</v>
      </c>
      <c r="L9">
        <f>IFERROR(INDEX(REPORT!$A$4:$BZ$100,MATCH($A9,REPORT!$A$4:$A$100,0),MATCH(L$1,REPORT!$A$4:$BZ$4,0)),"")</f>
        <v>0.33333333333333331</v>
      </c>
      <c r="M9">
        <f>IFERROR(INDEX(REPORT!$A$4:$BZ$100,MATCH($A9,REPORT!$A$4:$A$100,0),MATCH(M$1,REPORT!$A$4:$BZ$4,0)),"")</f>
        <v>0.66666666666666674</v>
      </c>
      <c r="N9">
        <f>IFERROR(INDEX(REPORT!$A$4:$BZ$100,MATCH($A9,REPORT!$A$4:$A$100,0),MATCH(N$1,REPORT!$A$4:$BZ$4,0)),"")</f>
        <v>0.83333333333333337</v>
      </c>
      <c r="O9">
        <f>IFERROR(INDEX(REPORT!$A$4:$BZ$100,MATCH($A9,REPORT!$A$4:$A$100,0),MATCH(O$1,REPORT!$A$4:$BZ$4,0)),"")</f>
        <v>0</v>
      </c>
      <c r="P9">
        <f>IFERROR(INDEX(REPORT!$A$4:$BZ$100,MATCH($A9,REPORT!$A$4:$A$100,0),MATCH(P$1,REPORT!$A$4:$BZ$4,0)),"")</f>
        <v>0.83333333333333337</v>
      </c>
      <c r="Q9">
        <f>IFERROR(INDEX(REPORT!$A$4:$BZ$100,MATCH($A9,REPORT!$A$4:$A$100,0),MATCH(Q$1,REPORT!$A$4:$BZ$4,0)),"")</f>
        <v>1</v>
      </c>
      <c r="R9">
        <f>IFERROR(INDEX(REPORT!$A$4:$BZ$100,MATCH($A9,REPORT!$A$4:$A$100,0),MATCH(R$1,REPORT!$A$4:$BZ$4,0)),"")</f>
        <v>0.27777777777777773</v>
      </c>
      <c r="S9">
        <f>IFERROR(INDEX(REPORT!$A$4:$BZ$100,MATCH($A9,REPORT!$A$4:$A$100,0),MATCH(S$1,REPORT!$A$4:$BZ$4,0)),"")</f>
        <v>0.33333333333333331</v>
      </c>
      <c r="T9">
        <f>IFERROR(INDEX(REPORT!$A$4:$BZ$100,MATCH($A9,REPORT!$A$4:$A$100,0),MATCH(T$1,REPORT!$A$4:$BZ$4,0)),"")</f>
        <v>0</v>
      </c>
      <c r="U9">
        <f>IFERROR(INDEX(REPORT!$A$4:$BZ$100,MATCH($A9,REPORT!$A$4:$A$100,0),MATCH(U$1,REPORT!$A$4:$BZ$4,0)),"")</f>
        <v>0.5</v>
      </c>
      <c r="V9">
        <f>IFERROR(INDEX(REPORT!$A$4:$BZ$100,MATCH($A9,REPORT!$A$4:$A$100,0),MATCH(V$1,REPORT!$A$4:$BZ$4,0)),"")</f>
        <v>0.83333333333333337</v>
      </c>
      <c r="W9">
        <f>IFERROR(INDEX(REPORT!$A$4:$BZ$100,MATCH($A9,REPORT!$A$4:$A$100,0),MATCH(W$1,REPORT!$A$4:$BZ$4,0)),"")</f>
        <v>1</v>
      </c>
      <c r="X9">
        <f>IFERROR(INDEX(REPORT!$A$4:$BZ$100,MATCH($A9,REPORT!$A$4:$A$100,0),MATCH(X$1,REPORT!$A$4:$BZ$4,0)),"")</f>
        <v>0.83333333333333337</v>
      </c>
      <c r="Y9">
        <f>IFERROR(INDEX(REPORT!$A$4:$BZ$100,MATCH($A9,REPORT!$A$4:$A$100,0),MATCH(Y$1,REPORT!$A$4:$BZ$4,0)),"")</f>
        <v>0.5</v>
      </c>
      <c r="Z9">
        <f>IFERROR(INDEX(REPORT!$A$4:$BZ$100,MATCH($A9,REPORT!$A$4:$A$100,0),MATCH(Z$1,REPORT!$A$4:$BZ$4,0)),"")</f>
        <v>1</v>
      </c>
      <c r="AA9">
        <f>IFERROR(INDEX(REPORT!$A$4:$BZ$100,MATCH($A9,REPORT!$A$4:$A$100,0),MATCH(AA$1,REPORT!$A$4:$BZ$4,0)),"")</f>
        <v>0.16666666666666666</v>
      </c>
      <c r="AB9">
        <f>IFERROR(INDEX(REPORT!$A$4:$BZ$100,MATCH($A9,REPORT!$A$4:$A$100,0),MATCH(AB$1,REPORT!$A$4:$BZ$4,0)),"")</f>
        <v>0</v>
      </c>
      <c r="AC9">
        <f>IFERROR(INDEX(REPORT!$A$4:$BZ$100,MATCH($A9,REPORT!$A$4:$A$100,0),MATCH(AC$1,REPORT!$A$4:$BZ$4,0)),"")</f>
        <v>0.16666666666666666</v>
      </c>
      <c r="AD9">
        <f>IFERROR(INDEX(REPORT!$A$4:$BZ$100,MATCH($A9,REPORT!$A$4:$A$100,0),MATCH(AD$1,REPORT!$A$4:$BZ$4,0)),"")</f>
        <v>1</v>
      </c>
      <c r="AE9">
        <f>IFERROR(INDEX(REPORT!$A$4:$BZ$100,MATCH($A9,REPORT!$A$4:$A$100,0),MATCH(AE$1,REPORT!$A$4:$BZ$4,0)),"")</f>
        <v>2.1412037037037038E-3</v>
      </c>
      <c r="AF9">
        <f>IFERROR(INDEX(REPORT!$A$4:$BZ$100,MATCH($A9,REPORT!$A$4:$A$100,0),MATCH(AF$1,REPORT!$A$4:$BZ$4,0)),"")</f>
        <v>4.666666666666667</v>
      </c>
      <c r="AG9">
        <f>IFERROR(INDEX(REPORT!$A$4:$BZ$100,MATCH($A9,REPORT!$A$4:$A$100,0),MATCH(AG$1,REPORT!$A$4:$BZ$4,0)),"")</f>
        <v>0.66666666666666663</v>
      </c>
      <c r="AH9">
        <f>IFERROR(INDEX(REPORT!$A$4:$BZ$100,MATCH($A9,REPORT!$A$4:$A$100,0),MATCH(AH$1,REPORT!$A$4:$BZ$4,0)),"")</f>
        <v>0.33333333333333331</v>
      </c>
      <c r="AI9">
        <f>IFERROR(INDEX(REPORT!$A$4:$BZ$100,MATCH($A9,REPORT!$A$4:$A$100,0),MATCH(AI$1,REPORT!$A$4:$BZ$4,0)),"")</f>
        <v>1</v>
      </c>
      <c r="AJ9">
        <f>IFERROR(INDEX(REPORT!$A$4:$BZ$100,MATCH($A9,REPORT!$A$4:$A$100,0),MATCH(AJ$1,REPORT!$A$4:$BZ$4,0)),"")</f>
        <v>0.5</v>
      </c>
      <c r="AK9">
        <f>IFERROR(INDEX(REPORT!$A$4:$BZ$100,MATCH($A9,REPORT!$A$4:$A$100,0),MATCH(AK$1,REPORT!$A$4:$BZ$4,0)),"")</f>
        <v>3.6882716049382717E-3</v>
      </c>
    </row>
    <row r="10" spans="1:37" x14ac:dyDescent="0.2">
      <c r="A10" t="str">
        <f>IF(LEN(REPORT!A13)&gt;2,REPORT!A13,"")</f>
        <v>CITY OF GEELONG</v>
      </c>
      <c r="B10">
        <f>IFERROR(INDEX(REPORT!$A$2:$BZ$100,MATCH($A10,REPORT!$A$2:$A$100,0),MATCH(B$1,REPORT!$A$2:$BZ$2,0)),"")</f>
        <v>0.637625</v>
      </c>
      <c r="C10">
        <f>IFERROR(INDEX(REPORT!$A$2:$BZ$100,MATCH($A10,REPORT!$A$2:$A$100,0),MATCH(C$1,REPORT!$A$2:$BZ$2,0)),"")</f>
        <v>0.62291666666666667</v>
      </c>
      <c r="D10">
        <f>IFERROR(INDEX(REPORT!$A$4:$BZ$100,MATCH($A10,REPORT!$A$4:$A$100,0),MATCH(D$1,REPORT!$A$4:$BZ$4,0)),"")</f>
        <v>0.29166666666666669</v>
      </c>
      <c r="E10">
        <f>IFERROR(INDEX(REPORT!$A$4:$BZ$100,MATCH($A10,REPORT!$A$4:$A$100,0),MATCH(E$1,REPORT!$A$4:$BZ$4,0)),"")</f>
        <v>1</v>
      </c>
      <c r="F10">
        <f>IFERROR(INDEX(REPORT!$A$4:$BZ$100,MATCH($A10,REPORT!$A$4:$A$100,0),MATCH(F$1,REPORT!$A$4:$BZ$4,0)),"")</f>
        <v>0</v>
      </c>
      <c r="G10">
        <f>IFERROR(INDEX(REPORT!$A$4:$BZ$100,MATCH($A10,REPORT!$A$4:$A$100,0),MATCH(G$1,REPORT!$A$4:$BZ$4,0)),"")</f>
        <v>0</v>
      </c>
      <c r="H10">
        <f>IFERROR(INDEX(REPORT!$A$4:$BZ$100,MATCH($A10,REPORT!$A$4:$A$100,0),MATCH(H$1,REPORT!$A$4:$BZ$4,0)),"")</f>
        <v>0.16666666666666666</v>
      </c>
      <c r="I10">
        <f>IFERROR(INDEX(REPORT!$A$4:$BZ$100,MATCH($A10,REPORT!$A$4:$A$100,0),MATCH(I$1,REPORT!$A$4:$BZ$4,0)),"")</f>
        <v>0.5</v>
      </c>
      <c r="J10">
        <f>IFERROR(INDEX(REPORT!$A$4:$BZ$100,MATCH($A10,REPORT!$A$4:$A$100,0),MATCH(J$1,REPORT!$A$4:$BZ$4,0)),"")</f>
        <v>0</v>
      </c>
      <c r="K10">
        <f>IFERROR(INDEX(REPORT!$A$4:$BZ$100,MATCH($A10,REPORT!$A$4:$A$100,0),MATCH(K$1,REPORT!$A$4:$BZ$4,0)),"")</f>
        <v>1</v>
      </c>
      <c r="L10">
        <f>IFERROR(INDEX(REPORT!$A$4:$BZ$100,MATCH($A10,REPORT!$A$4:$A$100,0),MATCH(L$1,REPORT!$A$4:$BZ$4,0)),"")</f>
        <v>0.5</v>
      </c>
      <c r="M10">
        <f>IFERROR(INDEX(REPORT!$A$4:$BZ$100,MATCH($A10,REPORT!$A$4:$A$100,0),MATCH(M$1,REPORT!$A$4:$BZ$4,0)),"")</f>
        <v>0.79166666666666674</v>
      </c>
      <c r="N10">
        <f>IFERROR(INDEX(REPORT!$A$4:$BZ$100,MATCH($A10,REPORT!$A$4:$A$100,0),MATCH(N$1,REPORT!$A$4:$BZ$4,0)),"")</f>
        <v>1</v>
      </c>
      <c r="O10">
        <f>IFERROR(INDEX(REPORT!$A$4:$BZ$100,MATCH($A10,REPORT!$A$4:$A$100,0),MATCH(O$1,REPORT!$A$4:$BZ$4,0)),"")</f>
        <v>0.16666666666666666</v>
      </c>
      <c r="P10">
        <f>IFERROR(INDEX(REPORT!$A$4:$BZ$100,MATCH($A10,REPORT!$A$4:$A$100,0),MATCH(P$1,REPORT!$A$4:$BZ$4,0)),"")</f>
        <v>1</v>
      </c>
      <c r="Q10">
        <f>IFERROR(INDEX(REPORT!$A$4:$BZ$100,MATCH($A10,REPORT!$A$4:$A$100,0),MATCH(Q$1,REPORT!$A$4:$BZ$4,0)),"")</f>
        <v>1</v>
      </c>
      <c r="R10">
        <f>IFERROR(INDEX(REPORT!$A$4:$BZ$100,MATCH($A10,REPORT!$A$4:$A$100,0),MATCH(R$1,REPORT!$A$4:$BZ$4,0)),"")</f>
        <v>0.44444444444444442</v>
      </c>
      <c r="S10">
        <f>IFERROR(INDEX(REPORT!$A$4:$BZ$100,MATCH($A10,REPORT!$A$4:$A$100,0),MATCH(S$1,REPORT!$A$4:$BZ$4,0)),"")</f>
        <v>0.33333333333333331</v>
      </c>
      <c r="T10">
        <f>IFERROR(INDEX(REPORT!$A$4:$BZ$100,MATCH($A10,REPORT!$A$4:$A$100,0),MATCH(T$1,REPORT!$A$4:$BZ$4,0)),"")</f>
        <v>0</v>
      </c>
      <c r="U10">
        <f>IFERROR(INDEX(REPORT!$A$4:$BZ$100,MATCH($A10,REPORT!$A$4:$A$100,0),MATCH(U$1,REPORT!$A$4:$BZ$4,0)),"")</f>
        <v>1</v>
      </c>
      <c r="V10">
        <f>IFERROR(INDEX(REPORT!$A$4:$BZ$100,MATCH($A10,REPORT!$A$4:$A$100,0),MATCH(V$1,REPORT!$A$4:$BZ$4,0)),"")</f>
        <v>1</v>
      </c>
      <c r="W10">
        <f>IFERROR(INDEX(REPORT!$A$4:$BZ$100,MATCH($A10,REPORT!$A$4:$A$100,0),MATCH(W$1,REPORT!$A$4:$BZ$4,0)),"")</f>
        <v>1</v>
      </c>
      <c r="X10">
        <f>IFERROR(INDEX(REPORT!$A$4:$BZ$100,MATCH($A10,REPORT!$A$4:$A$100,0),MATCH(X$1,REPORT!$A$4:$BZ$4,0)),"")</f>
        <v>1</v>
      </c>
      <c r="Y10">
        <f>IFERROR(INDEX(REPORT!$A$4:$BZ$100,MATCH($A10,REPORT!$A$4:$A$100,0),MATCH(Y$1,REPORT!$A$4:$BZ$4,0)),"")</f>
        <v>1</v>
      </c>
      <c r="Z10">
        <f>IFERROR(INDEX(REPORT!$A$4:$BZ$100,MATCH($A10,REPORT!$A$4:$A$100,0),MATCH(Z$1,REPORT!$A$4:$BZ$4,0)),"")</f>
        <v>1</v>
      </c>
      <c r="AA10">
        <f>IFERROR(INDEX(REPORT!$A$4:$BZ$100,MATCH($A10,REPORT!$A$4:$A$100,0),MATCH(AA$1,REPORT!$A$4:$BZ$4,0)),"")</f>
        <v>0</v>
      </c>
      <c r="AB10">
        <f>IFERROR(INDEX(REPORT!$A$4:$BZ$100,MATCH($A10,REPORT!$A$4:$A$100,0),MATCH(AB$1,REPORT!$A$4:$BZ$4,0)),"")</f>
        <v>0</v>
      </c>
      <c r="AC10">
        <f>IFERROR(INDEX(REPORT!$A$4:$BZ$100,MATCH($A10,REPORT!$A$4:$A$100,0),MATCH(AC$1,REPORT!$A$4:$BZ$4,0)),"")</f>
        <v>0</v>
      </c>
      <c r="AD10">
        <f>IFERROR(INDEX(REPORT!$A$4:$BZ$100,MATCH($A10,REPORT!$A$4:$A$100,0),MATCH(AD$1,REPORT!$A$4:$BZ$4,0)),"")</f>
        <v>1</v>
      </c>
      <c r="AE10">
        <f>IFERROR(INDEX(REPORT!$A$4:$BZ$100,MATCH($A10,REPORT!$A$4:$A$100,0),MATCH(AE$1,REPORT!$A$4:$BZ$4,0)),"")</f>
        <v>2.2280092592592594E-3</v>
      </c>
      <c r="AF10">
        <f>IFERROR(INDEX(REPORT!$A$4:$BZ$100,MATCH($A10,REPORT!$A$4:$A$100,0),MATCH(AF$1,REPORT!$A$4:$BZ$4,0)),"")</f>
        <v>5.833333333333333</v>
      </c>
      <c r="AG10">
        <f>IFERROR(INDEX(REPORT!$A$4:$BZ$100,MATCH($A10,REPORT!$A$4:$A$100,0),MATCH(AG$1,REPORT!$A$4:$BZ$4,0)),"")</f>
        <v>0.66666666666666663</v>
      </c>
      <c r="AH10">
        <f>IFERROR(INDEX(REPORT!$A$4:$BZ$100,MATCH($A10,REPORT!$A$4:$A$100,0),MATCH(AH$1,REPORT!$A$4:$BZ$4,0)),"")</f>
        <v>0.33333333333333331</v>
      </c>
      <c r="AI10">
        <f>IFERROR(INDEX(REPORT!$A$4:$BZ$100,MATCH($A10,REPORT!$A$4:$A$100,0),MATCH(AI$1,REPORT!$A$4:$BZ$4,0)),"")</f>
        <v>0.83333333333333337</v>
      </c>
      <c r="AJ10">
        <f>IFERROR(INDEX(REPORT!$A$4:$BZ$100,MATCH($A10,REPORT!$A$4:$A$100,0),MATCH(AJ$1,REPORT!$A$4:$BZ$4,0)),"")</f>
        <v>1</v>
      </c>
      <c r="AK10">
        <f>IFERROR(INDEX(REPORT!$A$4:$BZ$100,MATCH($A10,REPORT!$A$4:$A$100,0),MATCH(AK$1,REPORT!$A$4:$BZ$4,0)),"")</f>
        <v>2.9243827160493831E-3</v>
      </c>
    </row>
    <row r="11" spans="1:37" x14ac:dyDescent="0.2">
      <c r="A11" t="str">
        <f>IF(LEN(REPORT!A14)&gt;2,REPORT!A14,"")</f>
        <v>CITY OF KINGSTON</v>
      </c>
      <c r="B11">
        <f>IFERROR(INDEX(REPORT!$A$2:$BZ$100,MATCH($A11,REPORT!$A$2:$A$100,0),MATCH(B$1,REPORT!$A$2:$BZ$2,0)),"")</f>
        <v>0.59956547619047618</v>
      </c>
      <c r="C11">
        <f>IFERROR(INDEX(REPORT!$A$2:$BZ$100,MATCH($A11,REPORT!$A$2:$A$100,0),MATCH(C$1,REPORT!$A$2:$BZ$2,0)),"")</f>
        <v>0.62916666666666676</v>
      </c>
      <c r="D11">
        <f>IFERROR(INDEX(REPORT!$A$4:$BZ$100,MATCH($A11,REPORT!$A$4:$A$100,0),MATCH(D$1,REPORT!$A$4:$BZ$4,0)),"")</f>
        <v>0.29166666666666669</v>
      </c>
      <c r="E11">
        <f>IFERROR(INDEX(REPORT!$A$4:$BZ$100,MATCH($A11,REPORT!$A$4:$A$100,0),MATCH(E$1,REPORT!$A$4:$BZ$4,0)),"")</f>
        <v>1</v>
      </c>
      <c r="F11">
        <f>IFERROR(INDEX(REPORT!$A$4:$BZ$100,MATCH($A11,REPORT!$A$4:$A$100,0),MATCH(F$1,REPORT!$A$4:$BZ$4,0)),"")</f>
        <v>0</v>
      </c>
      <c r="G11">
        <f>IFERROR(INDEX(REPORT!$A$4:$BZ$100,MATCH($A11,REPORT!$A$4:$A$100,0),MATCH(G$1,REPORT!$A$4:$BZ$4,0)),"")</f>
        <v>0.16666666666666666</v>
      </c>
      <c r="H11">
        <f>IFERROR(INDEX(REPORT!$A$4:$BZ$100,MATCH($A11,REPORT!$A$4:$A$100,0),MATCH(H$1,REPORT!$A$4:$BZ$4,0)),"")</f>
        <v>0</v>
      </c>
      <c r="I11">
        <f>IFERROR(INDEX(REPORT!$A$4:$BZ$100,MATCH($A11,REPORT!$A$4:$A$100,0),MATCH(I$1,REPORT!$A$4:$BZ$4,0)),"")</f>
        <v>0.5</v>
      </c>
      <c r="J11">
        <f>IFERROR(INDEX(REPORT!$A$4:$BZ$100,MATCH($A11,REPORT!$A$4:$A$100,0),MATCH(J$1,REPORT!$A$4:$BZ$4,0)),"")</f>
        <v>0</v>
      </c>
      <c r="K11">
        <f>IFERROR(INDEX(REPORT!$A$4:$BZ$100,MATCH($A11,REPORT!$A$4:$A$100,0),MATCH(K$1,REPORT!$A$4:$BZ$4,0)),"")</f>
        <v>1</v>
      </c>
      <c r="L11">
        <f>IFERROR(INDEX(REPORT!$A$4:$BZ$100,MATCH($A11,REPORT!$A$4:$A$100,0),MATCH(L$1,REPORT!$A$4:$BZ$4,0)),"")</f>
        <v>0.5</v>
      </c>
      <c r="M11">
        <f>IFERROR(INDEX(REPORT!$A$4:$BZ$100,MATCH($A11,REPORT!$A$4:$A$100,0),MATCH(M$1,REPORT!$A$4:$BZ$4,0)),"")</f>
        <v>0.75</v>
      </c>
      <c r="N11">
        <f>IFERROR(INDEX(REPORT!$A$4:$BZ$100,MATCH($A11,REPORT!$A$4:$A$100,0),MATCH(N$1,REPORT!$A$4:$BZ$4,0)),"")</f>
        <v>1</v>
      </c>
      <c r="O11">
        <f>IFERROR(INDEX(REPORT!$A$4:$BZ$100,MATCH($A11,REPORT!$A$4:$A$100,0),MATCH(O$1,REPORT!$A$4:$BZ$4,0)),"")</f>
        <v>0</v>
      </c>
      <c r="P11">
        <f>IFERROR(INDEX(REPORT!$A$4:$BZ$100,MATCH($A11,REPORT!$A$4:$A$100,0),MATCH(P$1,REPORT!$A$4:$BZ$4,0)),"")</f>
        <v>1</v>
      </c>
      <c r="Q11">
        <f>IFERROR(INDEX(REPORT!$A$4:$BZ$100,MATCH($A11,REPORT!$A$4:$A$100,0),MATCH(Q$1,REPORT!$A$4:$BZ$4,0)),"")</f>
        <v>1</v>
      </c>
      <c r="R11">
        <f>IFERROR(INDEX(REPORT!$A$4:$BZ$100,MATCH($A11,REPORT!$A$4:$A$100,0),MATCH(R$1,REPORT!$A$4:$BZ$4,0)),"")</f>
        <v>0.61111111111111116</v>
      </c>
      <c r="S11">
        <f>IFERROR(INDEX(REPORT!$A$4:$BZ$100,MATCH($A11,REPORT!$A$4:$A$100,0),MATCH(S$1,REPORT!$A$4:$BZ$4,0)),"")</f>
        <v>0.83333333333333337</v>
      </c>
      <c r="T11">
        <f>IFERROR(INDEX(REPORT!$A$4:$BZ$100,MATCH($A11,REPORT!$A$4:$A$100,0),MATCH(T$1,REPORT!$A$4:$BZ$4,0)),"")</f>
        <v>0</v>
      </c>
      <c r="U11">
        <f>IFERROR(INDEX(REPORT!$A$4:$BZ$100,MATCH($A11,REPORT!$A$4:$A$100,0),MATCH(U$1,REPORT!$A$4:$BZ$4,0)),"")</f>
        <v>1</v>
      </c>
      <c r="V11">
        <f>IFERROR(INDEX(REPORT!$A$4:$BZ$100,MATCH($A11,REPORT!$A$4:$A$100,0),MATCH(V$1,REPORT!$A$4:$BZ$4,0)),"")</f>
        <v>0.95833333333333337</v>
      </c>
      <c r="W11">
        <f>IFERROR(INDEX(REPORT!$A$4:$BZ$100,MATCH($A11,REPORT!$A$4:$A$100,0),MATCH(W$1,REPORT!$A$4:$BZ$4,0)),"")</f>
        <v>1</v>
      </c>
      <c r="X11">
        <f>IFERROR(INDEX(REPORT!$A$4:$BZ$100,MATCH($A11,REPORT!$A$4:$A$100,0),MATCH(X$1,REPORT!$A$4:$BZ$4,0)),"")</f>
        <v>1</v>
      </c>
      <c r="Y11">
        <f>IFERROR(INDEX(REPORT!$A$4:$BZ$100,MATCH($A11,REPORT!$A$4:$A$100,0),MATCH(Y$1,REPORT!$A$4:$BZ$4,0)),"")</f>
        <v>0.83333333333333337</v>
      </c>
      <c r="Z11">
        <f>IFERROR(INDEX(REPORT!$A$4:$BZ$100,MATCH($A11,REPORT!$A$4:$A$100,0),MATCH(Z$1,REPORT!$A$4:$BZ$4,0)),"")</f>
        <v>1</v>
      </c>
      <c r="AA11">
        <f>IFERROR(INDEX(REPORT!$A$4:$BZ$100,MATCH($A11,REPORT!$A$4:$A$100,0),MATCH(AA$1,REPORT!$A$4:$BZ$4,0)),"")</f>
        <v>0</v>
      </c>
      <c r="AB11">
        <f>IFERROR(INDEX(REPORT!$A$4:$BZ$100,MATCH($A11,REPORT!$A$4:$A$100,0),MATCH(AB$1,REPORT!$A$4:$BZ$4,0)),"")</f>
        <v>0</v>
      </c>
      <c r="AC11">
        <f>IFERROR(INDEX(REPORT!$A$4:$BZ$100,MATCH($A11,REPORT!$A$4:$A$100,0),MATCH(AC$1,REPORT!$A$4:$BZ$4,0)),"")</f>
        <v>0</v>
      </c>
      <c r="AD11">
        <f>IFERROR(INDEX(REPORT!$A$4:$BZ$100,MATCH($A11,REPORT!$A$4:$A$100,0),MATCH(AD$1,REPORT!$A$4:$BZ$4,0)),"")</f>
        <v>1</v>
      </c>
      <c r="AE11">
        <f>IFERROR(INDEX(REPORT!$A$4:$BZ$100,MATCH($A11,REPORT!$A$4:$A$100,0),MATCH(AE$1,REPORT!$A$4:$BZ$4,0)),"")</f>
        <v>2.2415123456790121E-3</v>
      </c>
      <c r="AF11">
        <f>IFERROR(INDEX(REPORT!$A$4:$BZ$100,MATCH($A11,REPORT!$A$4:$A$100,0),MATCH(AF$1,REPORT!$A$4:$BZ$4,0)),"")</f>
        <v>6</v>
      </c>
      <c r="AG11">
        <f>IFERROR(INDEX(REPORT!$A$4:$BZ$100,MATCH($A11,REPORT!$A$4:$A$100,0),MATCH(AG$1,REPORT!$A$4:$BZ$4,0)),"")</f>
        <v>0.83333333333333337</v>
      </c>
      <c r="AH11">
        <f>IFERROR(INDEX(REPORT!$A$4:$BZ$100,MATCH($A11,REPORT!$A$4:$A$100,0),MATCH(AH$1,REPORT!$A$4:$BZ$4,0)),"")</f>
        <v>0.5</v>
      </c>
      <c r="AI11">
        <f>IFERROR(INDEX(REPORT!$A$4:$BZ$100,MATCH($A11,REPORT!$A$4:$A$100,0),MATCH(AI$1,REPORT!$A$4:$BZ$4,0)),"")</f>
        <v>0.83333333333333337</v>
      </c>
      <c r="AJ11">
        <f>IFERROR(INDEX(REPORT!$A$4:$BZ$100,MATCH($A11,REPORT!$A$4:$A$100,0),MATCH(AJ$1,REPORT!$A$4:$BZ$4,0)),"")</f>
        <v>0.66666666666666663</v>
      </c>
      <c r="AK11">
        <f>IFERROR(INDEX(REPORT!$A$4:$BZ$100,MATCH($A11,REPORT!$A$4:$A$100,0),MATCH(AK$1,REPORT!$A$4:$BZ$4,0)),"")</f>
        <v>3.7982253086419754E-3</v>
      </c>
    </row>
    <row r="12" spans="1:37" x14ac:dyDescent="0.2">
      <c r="A12" t="str">
        <f>IF(LEN(REPORT!A15)&gt;2,REPORT!A15,"")</f>
        <v>MORNINGTON PENINSULA</v>
      </c>
      <c r="B12">
        <f>IFERROR(INDEX(REPORT!$A$2:$BZ$100,MATCH($A12,REPORT!$A$2:$A$100,0),MATCH(B$1,REPORT!$A$2:$BZ$2,0)),"")</f>
        <v>0.63301388888888888</v>
      </c>
      <c r="C12">
        <f>IFERROR(INDEX(REPORT!$A$2:$BZ$100,MATCH($A12,REPORT!$A$2:$A$100,0),MATCH(C$1,REPORT!$A$2:$BZ$2,0)),"")</f>
        <v>0.56805555555555554</v>
      </c>
      <c r="D12">
        <f>IFERROR(INDEX(REPORT!$A$4:$BZ$100,MATCH($A12,REPORT!$A$4:$A$100,0),MATCH(D$1,REPORT!$A$4:$BZ$4,0)),"")</f>
        <v>0.20833333333333331</v>
      </c>
      <c r="E12">
        <f>IFERROR(INDEX(REPORT!$A$4:$BZ$100,MATCH($A12,REPORT!$A$4:$A$100,0),MATCH(E$1,REPORT!$A$4:$BZ$4,0)),"")</f>
        <v>0.5</v>
      </c>
      <c r="F12">
        <f>IFERROR(INDEX(REPORT!$A$4:$BZ$100,MATCH($A12,REPORT!$A$4:$A$100,0),MATCH(F$1,REPORT!$A$4:$BZ$4,0)),"")</f>
        <v>0.33333333333333331</v>
      </c>
      <c r="G12">
        <f>IFERROR(INDEX(REPORT!$A$4:$BZ$100,MATCH($A12,REPORT!$A$4:$A$100,0),MATCH(G$1,REPORT!$A$4:$BZ$4,0)),"")</f>
        <v>0</v>
      </c>
      <c r="H12">
        <f>IFERROR(INDEX(REPORT!$A$4:$BZ$100,MATCH($A12,REPORT!$A$4:$A$100,0),MATCH(H$1,REPORT!$A$4:$BZ$4,0)),"")</f>
        <v>0</v>
      </c>
      <c r="I12">
        <f>IFERROR(INDEX(REPORT!$A$4:$BZ$100,MATCH($A12,REPORT!$A$4:$A$100,0),MATCH(I$1,REPORT!$A$4:$BZ$4,0)),"")</f>
        <v>0.44444444444444448</v>
      </c>
      <c r="J12">
        <f>IFERROR(INDEX(REPORT!$A$4:$BZ$100,MATCH($A12,REPORT!$A$4:$A$100,0),MATCH(J$1,REPORT!$A$4:$BZ$4,0)),"")</f>
        <v>0</v>
      </c>
      <c r="K12">
        <f>IFERROR(INDEX(REPORT!$A$4:$BZ$100,MATCH($A12,REPORT!$A$4:$A$100,0),MATCH(K$1,REPORT!$A$4:$BZ$4,0)),"")</f>
        <v>0.83333333333333337</v>
      </c>
      <c r="L12">
        <f>IFERROR(INDEX(REPORT!$A$4:$BZ$100,MATCH($A12,REPORT!$A$4:$A$100,0),MATCH(L$1,REPORT!$A$4:$BZ$4,0)),"")</f>
        <v>0.5</v>
      </c>
      <c r="M12">
        <f>IFERROR(INDEX(REPORT!$A$4:$BZ$100,MATCH($A12,REPORT!$A$4:$A$100,0),MATCH(M$1,REPORT!$A$4:$BZ$4,0)),"")</f>
        <v>0.75</v>
      </c>
      <c r="N12">
        <f>IFERROR(INDEX(REPORT!$A$4:$BZ$100,MATCH($A12,REPORT!$A$4:$A$100,0),MATCH(N$1,REPORT!$A$4:$BZ$4,0)),"")</f>
        <v>1</v>
      </c>
      <c r="O12">
        <f>IFERROR(INDEX(REPORT!$A$4:$BZ$100,MATCH($A12,REPORT!$A$4:$A$100,0),MATCH(O$1,REPORT!$A$4:$BZ$4,0)),"")</f>
        <v>0</v>
      </c>
      <c r="P12">
        <f>IFERROR(INDEX(REPORT!$A$4:$BZ$100,MATCH($A12,REPORT!$A$4:$A$100,0),MATCH(P$1,REPORT!$A$4:$BZ$4,0)),"")</f>
        <v>1</v>
      </c>
      <c r="Q12">
        <f>IFERROR(INDEX(REPORT!$A$4:$BZ$100,MATCH($A12,REPORT!$A$4:$A$100,0),MATCH(Q$1,REPORT!$A$4:$BZ$4,0)),"")</f>
        <v>1</v>
      </c>
      <c r="R12">
        <f>IFERROR(INDEX(REPORT!$A$4:$BZ$100,MATCH($A12,REPORT!$A$4:$A$100,0),MATCH(R$1,REPORT!$A$4:$BZ$4,0)),"")</f>
        <v>0.3888888888888889</v>
      </c>
      <c r="S12">
        <f>IFERROR(INDEX(REPORT!$A$4:$BZ$100,MATCH($A12,REPORT!$A$4:$A$100,0),MATCH(S$1,REPORT!$A$4:$BZ$4,0)),"")</f>
        <v>0.33333333333333331</v>
      </c>
      <c r="T12">
        <f>IFERROR(INDEX(REPORT!$A$4:$BZ$100,MATCH($A12,REPORT!$A$4:$A$100,0),MATCH(T$1,REPORT!$A$4:$BZ$4,0)),"")</f>
        <v>0</v>
      </c>
      <c r="U12">
        <f>IFERROR(INDEX(REPORT!$A$4:$BZ$100,MATCH($A12,REPORT!$A$4:$A$100,0),MATCH(U$1,REPORT!$A$4:$BZ$4,0)),"")</f>
        <v>0.83333333333333337</v>
      </c>
      <c r="V12">
        <f>IFERROR(INDEX(REPORT!$A$4:$BZ$100,MATCH($A12,REPORT!$A$4:$A$100,0),MATCH(V$1,REPORT!$A$4:$BZ$4,0)),"")</f>
        <v>0.95833333333333337</v>
      </c>
      <c r="W12">
        <f>IFERROR(INDEX(REPORT!$A$4:$BZ$100,MATCH($A12,REPORT!$A$4:$A$100,0),MATCH(W$1,REPORT!$A$4:$BZ$4,0)),"")</f>
        <v>0.83333333333333337</v>
      </c>
      <c r="X12">
        <f>IFERROR(INDEX(REPORT!$A$4:$BZ$100,MATCH($A12,REPORT!$A$4:$A$100,0),MATCH(X$1,REPORT!$A$4:$BZ$4,0)),"")</f>
        <v>1</v>
      </c>
      <c r="Y12">
        <f>IFERROR(INDEX(REPORT!$A$4:$BZ$100,MATCH($A12,REPORT!$A$4:$A$100,0),MATCH(Y$1,REPORT!$A$4:$BZ$4,0)),"")</f>
        <v>1</v>
      </c>
      <c r="Z12">
        <f>IFERROR(INDEX(REPORT!$A$4:$BZ$100,MATCH($A12,REPORT!$A$4:$A$100,0),MATCH(Z$1,REPORT!$A$4:$BZ$4,0)),"")</f>
        <v>1</v>
      </c>
      <c r="AA12">
        <f>IFERROR(INDEX(REPORT!$A$4:$BZ$100,MATCH($A12,REPORT!$A$4:$A$100,0),MATCH(AA$1,REPORT!$A$4:$BZ$4,0)),"")</f>
        <v>0</v>
      </c>
      <c r="AB12">
        <f>IFERROR(INDEX(REPORT!$A$4:$BZ$100,MATCH($A12,REPORT!$A$4:$A$100,0),MATCH(AB$1,REPORT!$A$4:$BZ$4,0)),"")</f>
        <v>0</v>
      </c>
      <c r="AC12">
        <f>IFERROR(INDEX(REPORT!$A$4:$BZ$100,MATCH($A12,REPORT!$A$4:$A$100,0),MATCH(AC$1,REPORT!$A$4:$BZ$4,0)),"")</f>
        <v>0</v>
      </c>
      <c r="AD12">
        <f>IFERROR(INDEX(REPORT!$A$4:$BZ$100,MATCH($A12,REPORT!$A$4:$A$100,0),MATCH(AD$1,REPORT!$A$4:$BZ$4,0)),"")</f>
        <v>1</v>
      </c>
      <c r="AE12">
        <f>IFERROR(INDEX(REPORT!$A$4:$BZ$100,MATCH($A12,REPORT!$A$4:$A$100,0),MATCH(AE$1,REPORT!$A$4:$BZ$4,0)),"")</f>
        <v>3.3622685185185192E-3</v>
      </c>
      <c r="AF12">
        <f>IFERROR(INDEX(REPORT!$A$4:$BZ$100,MATCH($A12,REPORT!$A$4:$A$100,0),MATCH(AF$1,REPORT!$A$4:$BZ$4,0)),"")</f>
        <v>5.5</v>
      </c>
      <c r="AG12">
        <f>IFERROR(INDEX(REPORT!$A$4:$BZ$100,MATCH($A12,REPORT!$A$4:$A$100,0),MATCH(AG$1,REPORT!$A$4:$BZ$4,0)),"")</f>
        <v>0.83333333333333337</v>
      </c>
      <c r="AH12">
        <f>IFERROR(INDEX(REPORT!$A$4:$BZ$100,MATCH($A12,REPORT!$A$4:$A$100,0),MATCH(AH$1,REPORT!$A$4:$BZ$4,0)),"")</f>
        <v>0.33333333333333331</v>
      </c>
      <c r="AI12">
        <f>IFERROR(INDEX(REPORT!$A$4:$BZ$100,MATCH($A12,REPORT!$A$4:$A$100,0),MATCH(AI$1,REPORT!$A$4:$BZ$4,0)),"")</f>
        <v>0.83333333333333337</v>
      </c>
      <c r="AJ12">
        <f>IFERROR(INDEX(REPORT!$A$4:$BZ$100,MATCH($A12,REPORT!$A$4:$A$100,0),MATCH(AJ$1,REPORT!$A$4:$BZ$4,0)),"")</f>
        <v>0.66666666666666663</v>
      </c>
      <c r="AK12">
        <f>IFERROR(INDEX(REPORT!$A$4:$BZ$100,MATCH($A12,REPORT!$A$4:$A$100,0),MATCH(AK$1,REPORT!$A$4:$BZ$4,0)),"")</f>
        <v>4.1068672839506184E-3</v>
      </c>
    </row>
    <row r="13" spans="1:37" x14ac:dyDescent="0.2">
      <c r="A13" t="str">
        <f>IF(LEN(REPORT!A16)&gt;2,REPORT!A16,"")</f>
        <v>CITY OF BOORANDARA</v>
      </c>
      <c r="B13">
        <f>IFERROR(INDEX(REPORT!$A$2:$BZ$100,MATCH($A13,REPORT!$A$2:$A$100,0),MATCH(B$1,REPORT!$A$2:$BZ$2,0)),"")</f>
        <v>0.54605952380952383</v>
      </c>
      <c r="C13">
        <f>IFERROR(INDEX(REPORT!$A$2:$BZ$100,MATCH($A13,REPORT!$A$2:$A$100,0),MATCH(C$1,REPORT!$A$2:$BZ$2,0)),"")</f>
        <v>0.48749999999999999</v>
      </c>
      <c r="D13">
        <f>IFERROR(INDEX(REPORT!$A$4:$BZ$100,MATCH($A13,REPORT!$A$4:$A$100,0),MATCH(D$1,REPORT!$A$4:$BZ$4,0)),"")</f>
        <v>0</v>
      </c>
      <c r="E13">
        <f>IFERROR(INDEX(REPORT!$A$4:$BZ$100,MATCH($A13,REPORT!$A$4:$A$100,0),MATCH(E$1,REPORT!$A$4:$BZ$4,0)),"")</f>
        <v>0</v>
      </c>
      <c r="F13">
        <f>IFERROR(INDEX(REPORT!$A$4:$BZ$100,MATCH($A13,REPORT!$A$4:$A$100,0),MATCH(F$1,REPORT!$A$4:$BZ$4,0)),"")</f>
        <v>0</v>
      </c>
      <c r="G13">
        <f>IFERROR(INDEX(REPORT!$A$4:$BZ$100,MATCH($A13,REPORT!$A$4:$A$100,0),MATCH(G$1,REPORT!$A$4:$BZ$4,0)),"")</f>
        <v>0</v>
      </c>
      <c r="H13">
        <f>IFERROR(INDEX(REPORT!$A$4:$BZ$100,MATCH($A13,REPORT!$A$4:$A$100,0),MATCH(H$1,REPORT!$A$4:$BZ$4,0)),"")</f>
        <v>0</v>
      </c>
      <c r="I13">
        <f>IFERROR(INDEX(REPORT!$A$4:$BZ$100,MATCH($A13,REPORT!$A$4:$A$100,0),MATCH(I$1,REPORT!$A$4:$BZ$4,0)),"")</f>
        <v>0.5</v>
      </c>
      <c r="J13">
        <f>IFERROR(INDEX(REPORT!$A$4:$BZ$100,MATCH($A13,REPORT!$A$4:$A$100,0),MATCH(J$1,REPORT!$A$4:$BZ$4,0)),"")</f>
        <v>0.16666666666666666</v>
      </c>
      <c r="K13">
        <f>IFERROR(INDEX(REPORT!$A$4:$BZ$100,MATCH($A13,REPORT!$A$4:$A$100,0),MATCH(K$1,REPORT!$A$4:$BZ$4,0)),"")</f>
        <v>1</v>
      </c>
      <c r="L13">
        <f>IFERROR(INDEX(REPORT!$A$4:$BZ$100,MATCH($A13,REPORT!$A$4:$A$100,0),MATCH(L$1,REPORT!$A$4:$BZ$4,0)),"")</f>
        <v>0.33333333333333331</v>
      </c>
      <c r="M13">
        <f>IFERROR(INDEX(REPORT!$A$4:$BZ$100,MATCH($A13,REPORT!$A$4:$A$100,0),MATCH(M$1,REPORT!$A$4:$BZ$4,0)),"")</f>
        <v>0.58333333333333337</v>
      </c>
      <c r="N13">
        <f>IFERROR(INDEX(REPORT!$A$4:$BZ$100,MATCH($A13,REPORT!$A$4:$A$100,0),MATCH(N$1,REPORT!$A$4:$BZ$4,0)),"")</f>
        <v>0.66666666666666663</v>
      </c>
      <c r="O13">
        <f>IFERROR(INDEX(REPORT!$A$4:$BZ$100,MATCH($A13,REPORT!$A$4:$A$100,0),MATCH(O$1,REPORT!$A$4:$BZ$4,0)),"")</f>
        <v>0</v>
      </c>
      <c r="P13">
        <f>IFERROR(INDEX(REPORT!$A$4:$BZ$100,MATCH($A13,REPORT!$A$4:$A$100,0),MATCH(P$1,REPORT!$A$4:$BZ$4,0)),"")</f>
        <v>0.83333333333333337</v>
      </c>
      <c r="Q13">
        <f>IFERROR(INDEX(REPORT!$A$4:$BZ$100,MATCH($A13,REPORT!$A$4:$A$100,0),MATCH(Q$1,REPORT!$A$4:$BZ$4,0)),"")</f>
        <v>0.83333333333333337</v>
      </c>
      <c r="R13">
        <f>IFERROR(INDEX(REPORT!$A$4:$BZ$100,MATCH($A13,REPORT!$A$4:$A$100,0),MATCH(R$1,REPORT!$A$4:$BZ$4,0)),"")</f>
        <v>0.5</v>
      </c>
      <c r="S13">
        <f>IFERROR(INDEX(REPORT!$A$4:$BZ$100,MATCH($A13,REPORT!$A$4:$A$100,0),MATCH(S$1,REPORT!$A$4:$BZ$4,0)),"")</f>
        <v>0.33333333333333331</v>
      </c>
      <c r="T13">
        <f>IFERROR(INDEX(REPORT!$A$4:$BZ$100,MATCH($A13,REPORT!$A$4:$A$100,0),MATCH(T$1,REPORT!$A$4:$BZ$4,0)),"")</f>
        <v>0.33333333333333331</v>
      </c>
      <c r="U13">
        <f>IFERROR(INDEX(REPORT!$A$4:$BZ$100,MATCH($A13,REPORT!$A$4:$A$100,0),MATCH(U$1,REPORT!$A$4:$BZ$4,0)),"")</f>
        <v>0.83333333333333337</v>
      </c>
      <c r="V13">
        <f>IFERROR(INDEX(REPORT!$A$4:$BZ$100,MATCH($A13,REPORT!$A$4:$A$100,0),MATCH(V$1,REPORT!$A$4:$BZ$4,0)),"")</f>
        <v>0.83333333333333337</v>
      </c>
      <c r="W13">
        <f>IFERROR(INDEX(REPORT!$A$4:$BZ$100,MATCH($A13,REPORT!$A$4:$A$100,0),MATCH(W$1,REPORT!$A$4:$BZ$4,0)),"")</f>
        <v>1</v>
      </c>
      <c r="X13">
        <f>IFERROR(INDEX(REPORT!$A$4:$BZ$100,MATCH($A13,REPORT!$A$4:$A$100,0),MATCH(X$1,REPORT!$A$4:$BZ$4,0)),"")</f>
        <v>0.83333333333333337</v>
      </c>
      <c r="Y13">
        <f>IFERROR(INDEX(REPORT!$A$4:$BZ$100,MATCH($A13,REPORT!$A$4:$A$100,0),MATCH(Y$1,REPORT!$A$4:$BZ$4,0)),"")</f>
        <v>0.5</v>
      </c>
      <c r="Z13">
        <f>IFERROR(INDEX(REPORT!$A$4:$BZ$100,MATCH($A13,REPORT!$A$4:$A$100,0),MATCH(Z$1,REPORT!$A$4:$BZ$4,0)),"")</f>
        <v>1</v>
      </c>
      <c r="AA13">
        <f>IFERROR(INDEX(REPORT!$A$4:$BZ$100,MATCH($A13,REPORT!$A$4:$A$100,0),MATCH(AA$1,REPORT!$A$4:$BZ$4,0)),"")</f>
        <v>0</v>
      </c>
      <c r="AB13">
        <f>IFERROR(INDEX(REPORT!$A$4:$BZ$100,MATCH($A13,REPORT!$A$4:$A$100,0),MATCH(AB$1,REPORT!$A$4:$BZ$4,0)),"")</f>
        <v>0</v>
      </c>
      <c r="AC13">
        <f>IFERROR(INDEX(REPORT!$A$4:$BZ$100,MATCH($A13,REPORT!$A$4:$A$100,0),MATCH(AC$1,REPORT!$A$4:$BZ$4,0)),"")</f>
        <v>0</v>
      </c>
      <c r="AD13">
        <f>IFERROR(INDEX(REPORT!$A$4:$BZ$100,MATCH($A13,REPORT!$A$4:$A$100,0),MATCH(AD$1,REPORT!$A$4:$BZ$4,0)),"")</f>
        <v>1</v>
      </c>
      <c r="AE13">
        <f>IFERROR(INDEX(REPORT!$A$4:$BZ$100,MATCH($A13,REPORT!$A$4:$A$100,0),MATCH(AE$1,REPORT!$A$4:$BZ$4,0)),"")</f>
        <v>2.7623456790123457E-3</v>
      </c>
      <c r="AF13">
        <f>IFERROR(INDEX(REPORT!$A$4:$BZ$100,MATCH($A13,REPORT!$A$4:$A$100,0),MATCH(AF$1,REPORT!$A$4:$BZ$4,0)),"")</f>
        <v>4.666666666666667</v>
      </c>
      <c r="AG13">
        <f>IFERROR(INDEX(REPORT!$A$4:$BZ$100,MATCH($A13,REPORT!$A$4:$A$100,0),MATCH(AG$1,REPORT!$A$4:$BZ$4,0)),"")</f>
        <v>0.66666666666666663</v>
      </c>
      <c r="AH13">
        <f>IFERROR(INDEX(REPORT!$A$4:$BZ$100,MATCH($A13,REPORT!$A$4:$A$100,0),MATCH(AH$1,REPORT!$A$4:$BZ$4,0)),"")</f>
        <v>0.16666666666666666</v>
      </c>
      <c r="AI13">
        <f>IFERROR(INDEX(REPORT!$A$4:$BZ$100,MATCH($A13,REPORT!$A$4:$A$100,0),MATCH(AI$1,REPORT!$A$4:$BZ$4,0)),"")</f>
        <v>0.66666666666666663</v>
      </c>
      <c r="AJ13">
        <f>IFERROR(INDEX(REPORT!$A$4:$BZ$100,MATCH($A13,REPORT!$A$4:$A$100,0),MATCH(AJ$1,REPORT!$A$4:$BZ$4,0)),"")</f>
        <v>0.66666666666666663</v>
      </c>
      <c r="AK13">
        <f>IFERROR(INDEX(REPORT!$A$4:$BZ$100,MATCH($A13,REPORT!$A$4:$A$100,0),MATCH(AK$1,REPORT!$A$4:$BZ$4,0)),"")</f>
        <v>4.1531635802469135E-3</v>
      </c>
    </row>
    <row r="14" spans="1:37" x14ac:dyDescent="0.2">
      <c r="A14" t="str">
        <f>IF(LEN(REPORT!A17)&gt;2,REPORT!A17,"")</f>
        <v>KNOX CITY</v>
      </c>
      <c r="B14">
        <f>IFERROR(INDEX(REPORT!$A$2:$BZ$100,MATCH($A14,REPORT!$A$2:$A$100,0),MATCH(B$1,REPORT!$A$2:$BZ$2,0)),"")</f>
        <v>0.65385416666666674</v>
      </c>
      <c r="C14">
        <f>IFERROR(INDEX(REPORT!$A$2:$BZ$100,MATCH($A14,REPORT!$A$2:$A$100,0),MATCH(C$1,REPORT!$A$2:$BZ$2,0)),"")</f>
        <v>0.60208333333333341</v>
      </c>
      <c r="D14">
        <f>IFERROR(INDEX(REPORT!$A$4:$BZ$100,MATCH($A14,REPORT!$A$4:$A$100,0),MATCH(D$1,REPORT!$A$4:$BZ$4,0)),"")</f>
        <v>0.16666666666666666</v>
      </c>
      <c r="E14">
        <f>IFERROR(INDEX(REPORT!$A$4:$BZ$100,MATCH($A14,REPORT!$A$4:$A$100,0),MATCH(E$1,REPORT!$A$4:$BZ$4,0)),"")</f>
        <v>0.5</v>
      </c>
      <c r="F14">
        <f>IFERROR(INDEX(REPORT!$A$4:$BZ$100,MATCH($A14,REPORT!$A$4:$A$100,0),MATCH(F$1,REPORT!$A$4:$BZ$4,0)),"")</f>
        <v>0.16666666666666666</v>
      </c>
      <c r="G14">
        <f>IFERROR(INDEX(REPORT!$A$4:$BZ$100,MATCH($A14,REPORT!$A$4:$A$100,0),MATCH(G$1,REPORT!$A$4:$BZ$4,0)),"")</f>
        <v>0</v>
      </c>
      <c r="H14">
        <f>IFERROR(INDEX(REPORT!$A$4:$BZ$100,MATCH($A14,REPORT!$A$4:$A$100,0),MATCH(H$1,REPORT!$A$4:$BZ$4,0)),"")</f>
        <v>0</v>
      </c>
      <c r="I14">
        <f>IFERROR(INDEX(REPORT!$A$4:$BZ$100,MATCH($A14,REPORT!$A$4:$A$100,0),MATCH(I$1,REPORT!$A$4:$BZ$4,0)),"")</f>
        <v>0.66666666666666663</v>
      </c>
      <c r="J14">
        <f>IFERROR(INDEX(REPORT!$A$4:$BZ$100,MATCH($A14,REPORT!$A$4:$A$100,0),MATCH(J$1,REPORT!$A$4:$BZ$4,0)),"")</f>
        <v>0.16666666666666666</v>
      </c>
      <c r="K14">
        <f>IFERROR(INDEX(REPORT!$A$4:$BZ$100,MATCH($A14,REPORT!$A$4:$A$100,0),MATCH(K$1,REPORT!$A$4:$BZ$4,0)),"")</f>
        <v>1</v>
      </c>
      <c r="L14">
        <f>IFERROR(INDEX(REPORT!$A$4:$BZ$100,MATCH($A14,REPORT!$A$4:$A$100,0),MATCH(L$1,REPORT!$A$4:$BZ$4,0)),"")</f>
        <v>0.83333333333333337</v>
      </c>
      <c r="M14">
        <f>IFERROR(INDEX(REPORT!$A$4:$BZ$100,MATCH($A14,REPORT!$A$4:$A$100,0),MATCH(M$1,REPORT!$A$4:$BZ$4,0)),"")</f>
        <v>0.70833333333333337</v>
      </c>
      <c r="N14">
        <f>IFERROR(INDEX(REPORT!$A$4:$BZ$100,MATCH($A14,REPORT!$A$4:$A$100,0),MATCH(N$1,REPORT!$A$4:$BZ$4,0)),"")</f>
        <v>0.83333333333333337</v>
      </c>
      <c r="O14">
        <f>IFERROR(INDEX(REPORT!$A$4:$BZ$100,MATCH($A14,REPORT!$A$4:$A$100,0),MATCH(O$1,REPORT!$A$4:$BZ$4,0)),"")</f>
        <v>0</v>
      </c>
      <c r="P14">
        <f>IFERROR(INDEX(REPORT!$A$4:$BZ$100,MATCH($A14,REPORT!$A$4:$A$100,0),MATCH(P$1,REPORT!$A$4:$BZ$4,0)),"")</f>
        <v>1</v>
      </c>
      <c r="Q14">
        <f>IFERROR(INDEX(REPORT!$A$4:$BZ$100,MATCH($A14,REPORT!$A$4:$A$100,0),MATCH(Q$1,REPORT!$A$4:$BZ$4,0)),"")</f>
        <v>1</v>
      </c>
      <c r="R14">
        <f>IFERROR(INDEX(REPORT!$A$4:$BZ$100,MATCH($A14,REPORT!$A$4:$A$100,0),MATCH(R$1,REPORT!$A$4:$BZ$4,0)),"")</f>
        <v>0.5</v>
      </c>
      <c r="S14">
        <f>IFERROR(INDEX(REPORT!$A$4:$BZ$100,MATCH($A14,REPORT!$A$4:$A$100,0),MATCH(S$1,REPORT!$A$4:$BZ$4,0)),"")</f>
        <v>0.33333333333333331</v>
      </c>
      <c r="T14">
        <f>IFERROR(INDEX(REPORT!$A$4:$BZ$100,MATCH($A14,REPORT!$A$4:$A$100,0),MATCH(T$1,REPORT!$A$4:$BZ$4,0)),"")</f>
        <v>0.16666666666666666</v>
      </c>
      <c r="U14">
        <f>IFERROR(INDEX(REPORT!$A$4:$BZ$100,MATCH($A14,REPORT!$A$4:$A$100,0),MATCH(U$1,REPORT!$A$4:$BZ$4,0)),"")</f>
        <v>1</v>
      </c>
      <c r="V14">
        <f>IFERROR(INDEX(REPORT!$A$4:$BZ$100,MATCH($A14,REPORT!$A$4:$A$100,0),MATCH(V$1,REPORT!$A$4:$BZ$4,0)),"")</f>
        <v>0.91666666666666674</v>
      </c>
      <c r="W14">
        <f>IFERROR(INDEX(REPORT!$A$4:$BZ$100,MATCH($A14,REPORT!$A$4:$A$100,0),MATCH(W$1,REPORT!$A$4:$BZ$4,0)),"")</f>
        <v>1</v>
      </c>
      <c r="X14">
        <f>IFERROR(INDEX(REPORT!$A$4:$BZ$100,MATCH($A14,REPORT!$A$4:$A$100,0),MATCH(X$1,REPORT!$A$4:$BZ$4,0)),"")</f>
        <v>0.83333333333333337</v>
      </c>
      <c r="Y14">
        <f>IFERROR(INDEX(REPORT!$A$4:$BZ$100,MATCH($A14,REPORT!$A$4:$A$100,0),MATCH(Y$1,REPORT!$A$4:$BZ$4,0)),"")</f>
        <v>0.83333333333333337</v>
      </c>
      <c r="Z14">
        <f>IFERROR(INDEX(REPORT!$A$4:$BZ$100,MATCH($A14,REPORT!$A$4:$A$100,0),MATCH(Z$1,REPORT!$A$4:$BZ$4,0)),"")</f>
        <v>1</v>
      </c>
      <c r="AA14">
        <f>IFERROR(INDEX(REPORT!$A$4:$BZ$100,MATCH($A14,REPORT!$A$4:$A$100,0),MATCH(AA$1,REPORT!$A$4:$BZ$4,0)),"")</f>
        <v>0</v>
      </c>
      <c r="AB14">
        <f>IFERROR(INDEX(REPORT!$A$4:$BZ$100,MATCH($A14,REPORT!$A$4:$A$100,0),MATCH(AB$1,REPORT!$A$4:$BZ$4,0)),"")</f>
        <v>0</v>
      </c>
      <c r="AC14">
        <f>IFERROR(INDEX(REPORT!$A$4:$BZ$100,MATCH($A14,REPORT!$A$4:$A$100,0),MATCH(AC$1,REPORT!$A$4:$BZ$4,0)),"")</f>
        <v>0</v>
      </c>
      <c r="AD14">
        <f>IFERROR(INDEX(REPORT!$A$4:$BZ$100,MATCH($A14,REPORT!$A$4:$A$100,0),MATCH(AD$1,REPORT!$A$4:$BZ$4,0)),"")</f>
        <v>1</v>
      </c>
      <c r="AE14">
        <f>IFERROR(INDEX(REPORT!$A$4:$BZ$100,MATCH($A14,REPORT!$A$4:$A$100,0),MATCH(AE$1,REPORT!$A$4:$BZ$4,0)),"")</f>
        <v>2.2704475308641977E-3</v>
      </c>
      <c r="AF14">
        <f>IFERROR(INDEX(REPORT!$A$4:$BZ$100,MATCH($A14,REPORT!$A$4:$A$100,0),MATCH(AF$1,REPORT!$A$4:$BZ$4,0)),"")</f>
        <v>5.5</v>
      </c>
      <c r="AG14">
        <f>IFERROR(INDEX(REPORT!$A$4:$BZ$100,MATCH($A14,REPORT!$A$4:$A$100,0),MATCH(AG$1,REPORT!$A$4:$BZ$4,0)),"")</f>
        <v>0.83333333333333337</v>
      </c>
      <c r="AH14">
        <f>IFERROR(INDEX(REPORT!$A$4:$BZ$100,MATCH($A14,REPORT!$A$4:$A$100,0),MATCH(AH$1,REPORT!$A$4:$BZ$4,0)),"")</f>
        <v>0.16666666666666666</v>
      </c>
      <c r="AI14">
        <f>IFERROR(INDEX(REPORT!$A$4:$BZ$100,MATCH($A14,REPORT!$A$4:$A$100,0),MATCH(AI$1,REPORT!$A$4:$BZ$4,0)),"")</f>
        <v>0.66666666666666663</v>
      </c>
      <c r="AJ14">
        <f>IFERROR(INDEX(REPORT!$A$4:$BZ$100,MATCH($A14,REPORT!$A$4:$A$100,0),MATCH(AJ$1,REPORT!$A$4:$BZ$4,0)),"")</f>
        <v>0.66666666666666663</v>
      </c>
      <c r="AK14">
        <f>IFERROR(INDEX(REPORT!$A$4:$BZ$100,MATCH($A14,REPORT!$A$4:$A$100,0),MATCH(AK$1,REPORT!$A$4:$BZ$4,0)),"")</f>
        <v>3.3101851851851851E-3</v>
      </c>
    </row>
    <row r="15" spans="1:37" x14ac:dyDescent="0.2">
      <c r="A15" t="str">
        <f>IF(LEN(REPORT!A18)&gt;2,REPORT!A18,"")</f>
        <v>MANNINGHAM</v>
      </c>
      <c r="B15">
        <f>IFERROR(INDEX(REPORT!$A$2:$BZ$100,MATCH($A15,REPORT!$A$2:$A$100,0),MATCH(B$1,REPORT!$A$2:$BZ$2,0)),"")</f>
        <v>0.54399603174603184</v>
      </c>
      <c r="C15">
        <f>IFERROR(INDEX(REPORT!$A$2:$BZ$100,MATCH($A15,REPORT!$A$2:$A$100,0),MATCH(C$1,REPORT!$A$2:$BZ$2,0)),"")</f>
        <v>0.61805555555555569</v>
      </c>
      <c r="D15">
        <f>IFERROR(INDEX(REPORT!$A$4:$BZ$100,MATCH($A15,REPORT!$A$4:$A$100,0),MATCH(D$1,REPORT!$A$4:$BZ$4,0)),"")</f>
        <v>0.45833333333333331</v>
      </c>
      <c r="E15">
        <f>IFERROR(INDEX(REPORT!$A$4:$BZ$100,MATCH($A15,REPORT!$A$4:$A$100,0),MATCH(E$1,REPORT!$A$4:$BZ$4,0)),"")</f>
        <v>0.66666666666666663</v>
      </c>
      <c r="F15">
        <f>IFERROR(INDEX(REPORT!$A$4:$BZ$100,MATCH($A15,REPORT!$A$4:$A$100,0),MATCH(F$1,REPORT!$A$4:$BZ$4,0)),"")</f>
        <v>0.66666666666666663</v>
      </c>
      <c r="G15">
        <f>IFERROR(INDEX(REPORT!$A$4:$BZ$100,MATCH($A15,REPORT!$A$4:$A$100,0),MATCH(G$1,REPORT!$A$4:$BZ$4,0)),"")</f>
        <v>0.5</v>
      </c>
      <c r="H15">
        <f>IFERROR(INDEX(REPORT!$A$4:$BZ$100,MATCH($A15,REPORT!$A$4:$A$100,0),MATCH(H$1,REPORT!$A$4:$BZ$4,0)),"")</f>
        <v>0</v>
      </c>
      <c r="I15">
        <f>IFERROR(INDEX(REPORT!$A$4:$BZ$100,MATCH($A15,REPORT!$A$4:$A$100,0),MATCH(I$1,REPORT!$A$4:$BZ$4,0)),"")</f>
        <v>0.44444444444444442</v>
      </c>
      <c r="J15">
        <f>IFERROR(INDEX(REPORT!$A$4:$BZ$100,MATCH($A15,REPORT!$A$4:$A$100,0),MATCH(J$1,REPORT!$A$4:$BZ$4,0)),"")</f>
        <v>0</v>
      </c>
      <c r="K15">
        <f>IFERROR(INDEX(REPORT!$A$4:$BZ$100,MATCH($A15,REPORT!$A$4:$A$100,0),MATCH(K$1,REPORT!$A$4:$BZ$4,0)),"")</f>
        <v>1</v>
      </c>
      <c r="L15">
        <f>IFERROR(INDEX(REPORT!$A$4:$BZ$100,MATCH($A15,REPORT!$A$4:$A$100,0),MATCH(L$1,REPORT!$A$4:$BZ$4,0)),"")</f>
        <v>0.33333333333333331</v>
      </c>
      <c r="M15">
        <f>IFERROR(INDEX(REPORT!$A$4:$BZ$100,MATCH($A15,REPORT!$A$4:$A$100,0),MATCH(M$1,REPORT!$A$4:$BZ$4,0)),"")</f>
        <v>0.75</v>
      </c>
      <c r="N15">
        <f>IFERROR(INDEX(REPORT!$A$4:$BZ$100,MATCH($A15,REPORT!$A$4:$A$100,0),MATCH(N$1,REPORT!$A$4:$BZ$4,0)),"")</f>
        <v>1</v>
      </c>
      <c r="O15">
        <f>IFERROR(INDEX(REPORT!$A$4:$BZ$100,MATCH($A15,REPORT!$A$4:$A$100,0),MATCH(O$1,REPORT!$A$4:$BZ$4,0)),"")</f>
        <v>0</v>
      </c>
      <c r="P15">
        <f>IFERROR(INDEX(REPORT!$A$4:$BZ$100,MATCH($A15,REPORT!$A$4:$A$100,0),MATCH(P$1,REPORT!$A$4:$BZ$4,0)),"")</f>
        <v>1</v>
      </c>
      <c r="Q15">
        <f>IFERROR(INDEX(REPORT!$A$4:$BZ$100,MATCH($A15,REPORT!$A$4:$A$100,0),MATCH(Q$1,REPORT!$A$4:$BZ$4,0)),"")</f>
        <v>1</v>
      </c>
      <c r="R15">
        <f>IFERROR(INDEX(REPORT!$A$4:$BZ$100,MATCH($A15,REPORT!$A$4:$A$100,0),MATCH(R$1,REPORT!$A$4:$BZ$4,0)),"")</f>
        <v>0.3888888888888889</v>
      </c>
      <c r="S15">
        <f>IFERROR(INDEX(REPORT!$A$4:$BZ$100,MATCH($A15,REPORT!$A$4:$A$100,0),MATCH(S$1,REPORT!$A$4:$BZ$4,0)),"")</f>
        <v>0.16666666666666666</v>
      </c>
      <c r="T15">
        <f>IFERROR(INDEX(REPORT!$A$4:$BZ$100,MATCH($A15,REPORT!$A$4:$A$100,0),MATCH(T$1,REPORT!$A$4:$BZ$4,0)),"")</f>
        <v>0</v>
      </c>
      <c r="U15">
        <f>IFERROR(INDEX(REPORT!$A$4:$BZ$100,MATCH($A15,REPORT!$A$4:$A$100,0),MATCH(U$1,REPORT!$A$4:$BZ$4,0)),"")</f>
        <v>1</v>
      </c>
      <c r="V15">
        <f>IFERROR(INDEX(REPORT!$A$4:$BZ$100,MATCH($A15,REPORT!$A$4:$A$100,0),MATCH(V$1,REPORT!$A$4:$BZ$4,0)),"")</f>
        <v>0.95833333333333337</v>
      </c>
      <c r="W15">
        <f>IFERROR(INDEX(REPORT!$A$4:$BZ$100,MATCH($A15,REPORT!$A$4:$A$100,0),MATCH(W$1,REPORT!$A$4:$BZ$4,0)),"")</f>
        <v>1</v>
      </c>
      <c r="X15">
        <f>IFERROR(INDEX(REPORT!$A$4:$BZ$100,MATCH($A15,REPORT!$A$4:$A$100,0),MATCH(X$1,REPORT!$A$4:$BZ$4,0)),"")</f>
        <v>1</v>
      </c>
      <c r="Y15">
        <f>IFERROR(INDEX(REPORT!$A$4:$BZ$100,MATCH($A15,REPORT!$A$4:$A$100,0),MATCH(Y$1,REPORT!$A$4:$BZ$4,0)),"")</f>
        <v>0.83333333333333337</v>
      </c>
      <c r="Z15">
        <f>IFERROR(INDEX(REPORT!$A$4:$BZ$100,MATCH($A15,REPORT!$A$4:$A$100,0),MATCH(Z$1,REPORT!$A$4:$BZ$4,0)),"")</f>
        <v>1</v>
      </c>
      <c r="AA15">
        <f>IFERROR(INDEX(REPORT!$A$4:$BZ$100,MATCH($A15,REPORT!$A$4:$A$100,0),MATCH(AA$1,REPORT!$A$4:$BZ$4,0)),"")</f>
        <v>0</v>
      </c>
      <c r="AB15">
        <f>IFERROR(INDEX(REPORT!$A$4:$BZ$100,MATCH($A15,REPORT!$A$4:$A$100,0),MATCH(AB$1,REPORT!$A$4:$BZ$4,0)),"")</f>
        <v>0</v>
      </c>
      <c r="AC15">
        <f>IFERROR(INDEX(REPORT!$A$4:$BZ$100,MATCH($A15,REPORT!$A$4:$A$100,0),MATCH(AC$1,REPORT!$A$4:$BZ$4,0)),"")</f>
        <v>0</v>
      </c>
      <c r="AD15">
        <f>IFERROR(INDEX(REPORT!$A$4:$BZ$100,MATCH($A15,REPORT!$A$4:$A$100,0),MATCH(AD$1,REPORT!$A$4:$BZ$4,0)),"")</f>
        <v>1</v>
      </c>
      <c r="AE15">
        <f>IFERROR(INDEX(REPORT!$A$4:$BZ$100,MATCH($A15,REPORT!$A$4:$A$100,0),MATCH(AE$1,REPORT!$A$4:$BZ$4,0)),"")</f>
        <v>1.9251543209876543E-3</v>
      </c>
      <c r="AF15">
        <f>IFERROR(INDEX(REPORT!$A$4:$BZ$100,MATCH($A15,REPORT!$A$4:$A$100,0),MATCH(AF$1,REPORT!$A$4:$BZ$4,0)),"")</f>
        <v>6</v>
      </c>
      <c r="AG15">
        <f>IFERROR(INDEX(REPORT!$A$4:$BZ$100,MATCH($A15,REPORT!$A$4:$A$100,0),MATCH(AG$1,REPORT!$A$4:$BZ$4,0)),"")</f>
        <v>1</v>
      </c>
      <c r="AH15">
        <f>IFERROR(INDEX(REPORT!$A$4:$BZ$100,MATCH($A15,REPORT!$A$4:$A$100,0),MATCH(AH$1,REPORT!$A$4:$BZ$4,0)),"")</f>
        <v>0.5</v>
      </c>
      <c r="AI15">
        <f>IFERROR(INDEX(REPORT!$A$4:$BZ$100,MATCH($A15,REPORT!$A$4:$A$100,0),MATCH(AI$1,REPORT!$A$4:$BZ$4,0)),"")</f>
        <v>0.83333333333333337</v>
      </c>
      <c r="AJ15">
        <f>IFERROR(INDEX(REPORT!$A$4:$BZ$100,MATCH($A15,REPORT!$A$4:$A$100,0),MATCH(AJ$1,REPORT!$A$4:$BZ$4,0)),"")</f>
        <v>0.83333333333333337</v>
      </c>
      <c r="AK15">
        <f>IFERROR(INDEX(REPORT!$A$4:$BZ$100,MATCH($A15,REPORT!$A$4:$A$100,0),MATCH(AK$1,REPORT!$A$4:$BZ$4,0)),"")</f>
        <v>5.6404320987654315E-3</v>
      </c>
    </row>
    <row r="16" spans="1:37" x14ac:dyDescent="0.2">
      <c r="A16" t="str">
        <f>IF(LEN(REPORT!A19)&gt;2,REPORT!A19,"")</f>
        <v>MAROONDAH CITY</v>
      </c>
      <c r="B16">
        <f>IFERROR(INDEX(REPORT!$A$2:$BZ$100,MATCH($A16,REPORT!$A$2:$A$100,0),MATCH(B$1,REPORT!$A$2:$BZ$2,0)),"")</f>
        <v>0.70902777777777781</v>
      </c>
      <c r="C16">
        <f>IFERROR(INDEX(REPORT!$A$2:$BZ$100,MATCH($A16,REPORT!$A$2:$A$100,0),MATCH(C$1,REPORT!$A$2:$BZ$2,0)),"")</f>
        <v>0.62361111111111123</v>
      </c>
      <c r="D16">
        <f>IFERROR(INDEX(REPORT!$A$4:$BZ$100,MATCH($A16,REPORT!$A$4:$A$100,0),MATCH(D$1,REPORT!$A$4:$BZ$4,0)),"")</f>
        <v>0.25</v>
      </c>
      <c r="E16">
        <f>IFERROR(INDEX(REPORT!$A$4:$BZ$100,MATCH($A16,REPORT!$A$4:$A$100,0),MATCH(E$1,REPORT!$A$4:$BZ$4,0)),"")</f>
        <v>0.33333333333333331</v>
      </c>
      <c r="F16">
        <f>IFERROR(INDEX(REPORT!$A$4:$BZ$100,MATCH($A16,REPORT!$A$4:$A$100,0),MATCH(F$1,REPORT!$A$4:$BZ$4,0)),"")</f>
        <v>0</v>
      </c>
      <c r="G16">
        <f>IFERROR(INDEX(REPORT!$A$4:$BZ$100,MATCH($A16,REPORT!$A$4:$A$100,0),MATCH(G$1,REPORT!$A$4:$BZ$4,0)),"")</f>
        <v>0.66666666666666663</v>
      </c>
      <c r="H16">
        <f>IFERROR(INDEX(REPORT!$A$4:$BZ$100,MATCH($A16,REPORT!$A$4:$A$100,0),MATCH(H$1,REPORT!$A$4:$BZ$4,0)),"")</f>
        <v>0</v>
      </c>
      <c r="I16">
        <f>IFERROR(INDEX(REPORT!$A$4:$BZ$100,MATCH($A16,REPORT!$A$4:$A$100,0),MATCH(I$1,REPORT!$A$4:$BZ$4,0)),"")</f>
        <v>0.55555555555555547</v>
      </c>
      <c r="J16">
        <f>IFERROR(INDEX(REPORT!$A$4:$BZ$100,MATCH($A16,REPORT!$A$4:$A$100,0),MATCH(J$1,REPORT!$A$4:$BZ$4,0)),"")</f>
        <v>0</v>
      </c>
      <c r="K16">
        <f>IFERROR(INDEX(REPORT!$A$4:$BZ$100,MATCH($A16,REPORT!$A$4:$A$100,0),MATCH(K$1,REPORT!$A$4:$BZ$4,0)),"")</f>
        <v>1</v>
      </c>
      <c r="L16">
        <f>IFERROR(INDEX(REPORT!$A$4:$BZ$100,MATCH($A16,REPORT!$A$4:$A$100,0),MATCH(L$1,REPORT!$A$4:$BZ$4,0)),"")</f>
        <v>0.66666666666666663</v>
      </c>
      <c r="M16">
        <f>IFERROR(INDEX(REPORT!$A$4:$BZ$100,MATCH($A16,REPORT!$A$4:$A$100,0),MATCH(M$1,REPORT!$A$4:$BZ$4,0)),"")</f>
        <v>0.75</v>
      </c>
      <c r="N16">
        <f>IFERROR(INDEX(REPORT!$A$4:$BZ$100,MATCH($A16,REPORT!$A$4:$A$100,0),MATCH(N$1,REPORT!$A$4:$BZ$4,0)),"")</f>
        <v>1</v>
      </c>
      <c r="O16">
        <f>IFERROR(INDEX(REPORT!$A$4:$BZ$100,MATCH($A16,REPORT!$A$4:$A$100,0),MATCH(O$1,REPORT!$A$4:$BZ$4,0)),"")</f>
        <v>0</v>
      </c>
      <c r="P16">
        <f>IFERROR(INDEX(REPORT!$A$4:$BZ$100,MATCH($A16,REPORT!$A$4:$A$100,0),MATCH(P$1,REPORT!$A$4:$BZ$4,0)),"")</f>
        <v>1</v>
      </c>
      <c r="Q16">
        <f>IFERROR(INDEX(REPORT!$A$4:$BZ$100,MATCH($A16,REPORT!$A$4:$A$100,0),MATCH(Q$1,REPORT!$A$4:$BZ$4,0)),"")</f>
        <v>1</v>
      </c>
      <c r="R16">
        <f>IFERROR(INDEX(REPORT!$A$4:$BZ$100,MATCH($A16,REPORT!$A$4:$A$100,0),MATCH(R$1,REPORT!$A$4:$BZ$4,0)),"")</f>
        <v>0.55555555555555547</v>
      </c>
      <c r="S16">
        <f>IFERROR(INDEX(REPORT!$A$4:$BZ$100,MATCH($A16,REPORT!$A$4:$A$100,0),MATCH(S$1,REPORT!$A$4:$BZ$4,0)),"")</f>
        <v>0.66666666666666663</v>
      </c>
      <c r="T16">
        <f>IFERROR(INDEX(REPORT!$A$4:$BZ$100,MATCH($A16,REPORT!$A$4:$A$100,0),MATCH(T$1,REPORT!$A$4:$BZ$4,0)),"")</f>
        <v>0</v>
      </c>
      <c r="U16">
        <f>IFERROR(INDEX(REPORT!$A$4:$BZ$100,MATCH($A16,REPORT!$A$4:$A$100,0),MATCH(U$1,REPORT!$A$4:$BZ$4,0)),"")</f>
        <v>1</v>
      </c>
      <c r="V16">
        <f>IFERROR(INDEX(REPORT!$A$4:$BZ$100,MATCH($A16,REPORT!$A$4:$A$100,0),MATCH(V$1,REPORT!$A$4:$BZ$4,0)),"")</f>
        <v>0.95833333333333337</v>
      </c>
      <c r="W16">
        <f>IFERROR(INDEX(REPORT!$A$4:$BZ$100,MATCH($A16,REPORT!$A$4:$A$100,0),MATCH(W$1,REPORT!$A$4:$BZ$4,0)),"")</f>
        <v>1</v>
      </c>
      <c r="X16">
        <f>IFERROR(INDEX(REPORT!$A$4:$BZ$100,MATCH($A16,REPORT!$A$4:$A$100,0),MATCH(X$1,REPORT!$A$4:$BZ$4,0)),"")</f>
        <v>0.83333333333333337</v>
      </c>
      <c r="Y16">
        <f>IFERROR(INDEX(REPORT!$A$4:$BZ$100,MATCH($A16,REPORT!$A$4:$A$100,0),MATCH(Y$1,REPORT!$A$4:$BZ$4,0)),"")</f>
        <v>1</v>
      </c>
      <c r="Z16">
        <f>IFERROR(INDEX(REPORT!$A$4:$BZ$100,MATCH($A16,REPORT!$A$4:$A$100,0),MATCH(Z$1,REPORT!$A$4:$BZ$4,0)),"")</f>
        <v>1</v>
      </c>
      <c r="AA16">
        <f>IFERROR(INDEX(REPORT!$A$4:$BZ$100,MATCH($A16,REPORT!$A$4:$A$100,0),MATCH(AA$1,REPORT!$A$4:$BZ$4,0)),"")</f>
        <v>0</v>
      </c>
      <c r="AB16">
        <f>IFERROR(INDEX(REPORT!$A$4:$BZ$100,MATCH($A16,REPORT!$A$4:$A$100,0),MATCH(AB$1,REPORT!$A$4:$BZ$4,0)),"")</f>
        <v>0</v>
      </c>
      <c r="AC16">
        <f>IFERROR(INDEX(REPORT!$A$4:$BZ$100,MATCH($A16,REPORT!$A$4:$A$100,0),MATCH(AC$1,REPORT!$A$4:$BZ$4,0)),"")</f>
        <v>0</v>
      </c>
      <c r="AD16">
        <f>IFERROR(INDEX(REPORT!$A$4:$BZ$100,MATCH($A16,REPORT!$A$4:$A$100,0),MATCH(AD$1,REPORT!$A$4:$BZ$4,0)),"")</f>
        <v>1</v>
      </c>
      <c r="AE16">
        <f>IFERROR(INDEX(REPORT!$A$4:$BZ$100,MATCH($A16,REPORT!$A$4:$A$100,0),MATCH(AE$1,REPORT!$A$4:$BZ$4,0)),"")</f>
        <v>1.8267746913580244E-3</v>
      </c>
      <c r="AF16">
        <f>IFERROR(INDEX(REPORT!$A$4:$BZ$100,MATCH($A16,REPORT!$A$4:$A$100,0),MATCH(AF$1,REPORT!$A$4:$BZ$4,0)),"")</f>
        <v>6.166666666666667</v>
      </c>
      <c r="AG16">
        <f>IFERROR(INDEX(REPORT!$A$4:$BZ$100,MATCH($A16,REPORT!$A$4:$A$100,0),MATCH(AG$1,REPORT!$A$4:$BZ$4,0)),"")</f>
        <v>0.83333333333333337</v>
      </c>
      <c r="AH16">
        <f>IFERROR(INDEX(REPORT!$A$4:$BZ$100,MATCH($A16,REPORT!$A$4:$A$100,0),MATCH(AH$1,REPORT!$A$4:$BZ$4,0)),"")</f>
        <v>0.2</v>
      </c>
      <c r="AI16">
        <f>IFERROR(INDEX(REPORT!$A$4:$BZ$100,MATCH($A16,REPORT!$A$4:$A$100,0),MATCH(AI$1,REPORT!$A$4:$BZ$4,0)),"")</f>
        <v>1</v>
      </c>
      <c r="AJ16">
        <f>IFERROR(INDEX(REPORT!$A$4:$BZ$100,MATCH($A16,REPORT!$A$4:$A$100,0),MATCH(AJ$1,REPORT!$A$4:$BZ$4,0)),"")</f>
        <v>0.5</v>
      </c>
      <c r="AK16">
        <f>IFERROR(INDEX(REPORT!$A$4:$BZ$100,MATCH($A16,REPORT!$A$4:$A$100,0),MATCH(AK$1,REPORT!$A$4:$BZ$4,0)),"")</f>
        <v>2.2029320987654319E-3</v>
      </c>
    </row>
    <row r="17" spans="1:37" x14ac:dyDescent="0.2">
      <c r="A17" t="str">
        <f>IF(LEN(REPORT!A20)&gt;2,REPORT!A20,"")</f>
        <v>WHITEHORSE CITY</v>
      </c>
      <c r="B17">
        <f>IFERROR(INDEX(REPORT!$A$2:$BZ$100,MATCH($A17,REPORT!$A$2:$A$100,0),MATCH(B$1,REPORT!$A$2:$BZ$2,0)),"")</f>
        <v>0.68383928571428565</v>
      </c>
      <c r="C17">
        <f>IFERROR(INDEX(REPORT!$A$2:$BZ$100,MATCH($A17,REPORT!$A$2:$A$100,0),MATCH(C$1,REPORT!$A$2:$BZ$2,0)),"")</f>
        <v>0.60624999999999996</v>
      </c>
      <c r="D17">
        <f>IFERROR(INDEX(REPORT!$A$4:$BZ$100,MATCH($A17,REPORT!$A$4:$A$100,0),MATCH(D$1,REPORT!$A$4:$BZ$4,0)),"")</f>
        <v>0.125</v>
      </c>
      <c r="E17">
        <f>IFERROR(INDEX(REPORT!$A$4:$BZ$100,MATCH($A17,REPORT!$A$4:$A$100,0),MATCH(E$1,REPORT!$A$4:$BZ$4,0)),"")</f>
        <v>0.3</v>
      </c>
      <c r="F17">
        <f>IFERROR(INDEX(REPORT!$A$4:$BZ$100,MATCH($A17,REPORT!$A$4:$A$100,0),MATCH(F$1,REPORT!$A$4:$BZ$4,0)),"")</f>
        <v>0.2</v>
      </c>
      <c r="G17">
        <f>IFERROR(INDEX(REPORT!$A$4:$BZ$100,MATCH($A17,REPORT!$A$4:$A$100,0),MATCH(G$1,REPORT!$A$4:$BZ$4,0)),"")</f>
        <v>0</v>
      </c>
      <c r="H17">
        <f>IFERROR(INDEX(REPORT!$A$4:$BZ$100,MATCH($A17,REPORT!$A$4:$A$100,0),MATCH(H$1,REPORT!$A$4:$BZ$4,0)),"")</f>
        <v>0</v>
      </c>
      <c r="I17">
        <f>IFERROR(INDEX(REPORT!$A$4:$BZ$100,MATCH($A17,REPORT!$A$4:$A$100,0),MATCH(I$1,REPORT!$A$4:$BZ$4,0)),"")</f>
        <v>0.6</v>
      </c>
      <c r="J17">
        <f>IFERROR(INDEX(REPORT!$A$4:$BZ$100,MATCH($A17,REPORT!$A$4:$A$100,0),MATCH(J$1,REPORT!$A$4:$BZ$4,0)),"")</f>
        <v>0.1</v>
      </c>
      <c r="K17">
        <f>IFERROR(INDEX(REPORT!$A$4:$BZ$100,MATCH($A17,REPORT!$A$4:$A$100,0),MATCH(K$1,REPORT!$A$4:$BZ$4,0)),"")</f>
        <v>1</v>
      </c>
      <c r="L17">
        <f>IFERROR(INDEX(REPORT!$A$4:$BZ$100,MATCH($A17,REPORT!$A$4:$A$100,0),MATCH(L$1,REPORT!$A$4:$BZ$4,0)),"")</f>
        <v>0.7</v>
      </c>
      <c r="M17">
        <f>IFERROR(INDEX(REPORT!$A$4:$BZ$100,MATCH($A17,REPORT!$A$4:$A$100,0),MATCH(M$1,REPORT!$A$4:$BZ$4,0)),"")</f>
        <v>0.72499999999999998</v>
      </c>
      <c r="N17">
        <f>IFERROR(INDEX(REPORT!$A$4:$BZ$100,MATCH($A17,REPORT!$A$4:$A$100,0),MATCH(N$1,REPORT!$A$4:$BZ$4,0)),"")</f>
        <v>1</v>
      </c>
      <c r="O17">
        <f>IFERROR(INDEX(REPORT!$A$4:$BZ$100,MATCH($A17,REPORT!$A$4:$A$100,0),MATCH(O$1,REPORT!$A$4:$BZ$4,0)),"")</f>
        <v>0</v>
      </c>
      <c r="P17">
        <f>IFERROR(INDEX(REPORT!$A$4:$BZ$100,MATCH($A17,REPORT!$A$4:$A$100,0),MATCH(P$1,REPORT!$A$4:$BZ$4,0)),"")</f>
        <v>1</v>
      </c>
      <c r="Q17">
        <f>IFERROR(INDEX(REPORT!$A$4:$BZ$100,MATCH($A17,REPORT!$A$4:$A$100,0),MATCH(Q$1,REPORT!$A$4:$BZ$4,0)),"")</f>
        <v>0.9</v>
      </c>
      <c r="R17">
        <f>IFERROR(INDEX(REPORT!$A$4:$BZ$100,MATCH($A17,REPORT!$A$4:$A$100,0),MATCH(R$1,REPORT!$A$4:$BZ$4,0)),"")</f>
        <v>0.70000000000000007</v>
      </c>
      <c r="S17">
        <f>IFERROR(INDEX(REPORT!$A$4:$BZ$100,MATCH($A17,REPORT!$A$4:$A$100,0),MATCH(S$1,REPORT!$A$4:$BZ$4,0)),"")</f>
        <v>0.9</v>
      </c>
      <c r="T17">
        <f>IFERROR(INDEX(REPORT!$A$4:$BZ$100,MATCH($A17,REPORT!$A$4:$A$100,0),MATCH(T$1,REPORT!$A$4:$BZ$4,0)),"")</f>
        <v>0.2</v>
      </c>
      <c r="U17">
        <f>IFERROR(INDEX(REPORT!$A$4:$BZ$100,MATCH($A17,REPORT!$A$4:$A$100,0),MATCH(U$1,REPORT!$A$4:$BZ$4,0)),"")</f>
        <v>1</v>
      </c>
      <c r="V17">
        <f>IFERROR(INDEX(REPORT!$A$4:$BZ$100,MATCH($A17,REPORT!$A$4:$A$100,0),MATCH(V$1,REPORT!$A$4:$BZ$4,0)),"")</f>
        <v>0.92499999999999993</v>
      </c>
      <c r="W17">
        <f>IFERROR(INDEX(REPORT!$A$4:$BZ$100,MATCH($A17,REPORT!$A$4:$A$100,0),MATCH(W$1,REPORT!$A$4:$BZ$4,0)),"")</f>
        <v>1</v>
      </c>
      <c r="X17">
        <f>IFERROR(INDEX(REPORT!$A$4:$BZ$100,MATCH($A17,REPORT!$A$4:$A$100,0),MATCH(X$1,REPORT!$A$4:$BZ$4,0)),"")</f>
        <v>1</v>
      </c>
      <c r="Y17">
        <f>IFERROR(INDEX(REPORT!$A$4:$BZ$100,MATCH($A17,REPORT!$A$4:$A$100,0),MATCH(Y$1,REPORT!$A$4:$BZ$4,0)),"")</f>
        <v>0.8</v>
      </c>
      <c r="Z17">
        <f>IFERROR(INDEX(REPORT!$A$4:$BZ$100,MATCH($A17,REPORT!$A$4:$A$100,0),MATCH(Z$1,REPORT!$A$4:$BZ$4,0)),"")</f>
        <v>0.9</v>
      </c>
      <c r="AA17">
        <f>IFERROR(INDEX(REPORT!$A$4:$BZ$100,MATCH($A17,REPORT!$A$4:$A$100,0),MATCH(AA$1,REPORT!$A$4:$BZ$4,0)),"")</f>
        <v>0.1</v>
      </c>
      <c r="AB17">
        <f>IFERROR(INDEX(REPORT!$A$4:$BZ$100,MATCH($A17,REPORT!$A$4:$A$100,0),MATCH(AB$1,REPORT!$A$4:$BZ$4,0)),"")</f>
        <v>0</v>
      </c>
      <c r="AC17">
        <f>IFERROR(INDEX(REPORT!$A$4:$BZ$100,MATCH($A17,REPORT!$A$4:$A$100,0),MATCH(AC$1,REPORT!$A$4:$BZ$4,0)),"")</f>
        <v>0.1</v>
      </c>
      <c r="AD17">
        <f>IFERROR(INDEX(REPORT!$A$4:$BZ$100,MATCH($A17,REPORT!$A$4:$A$100,0),MATCH(AD$1,REPORT!$A$4:$BZ$4,0)),"")</f>
        <v>1</v>
      </c>
      <c r="AE17">
        <f>IFERROR(INDEX(REPORT!$A$4:$BZ$100,MATCH($A17,REPORT!$A$4:$A$100,0),MATCH(AE$1,REPORT!$A$4:$BZ$4,0)),"")</f>
        <v>3.6932870370370366E-3</v>
      </c>
      <c r="AF17">
        <f>IFERROR(INDEX(REPORT!$A$4:$BZ$100,MATCH($A17,REPORT!$A$4:$A$100,0),MATCH(AF$1,REPORT!$A$4:$BZ$4,0)),"")</f>
        <v>6</v>
      </c>
      <c r="AG17">
        <f>IFERROR(INDEX(REPORT!$A$4:$BZ$100,MATCH($A17,REPORT!$A$4:$A$100,0),MATCH(AG$1,REPORT!$A$4:$BZ$4,0)),"")</f>
        <v>1</v>
      </c>
      <c r="AH17">
        <f>IFERROR(INDEX(REPORT!$A$4:$BZ$100,MATCH($A17,REPORT!$A$4:$A$100,0),MATCH(AH$1,REPORT!$A$4:$BZ$4,0)),"")</f>
        <v>0.4</v>
      </c>
      <c r="AI17">
        <f>IFERROR(INDEX(REPORT!$A$4:$BZ$100,MATCH($A17,REPORT!$A$4:$A$100,0),MATCH(AI$1,REPORT!$A$4:$BZ$4,0)),"")</f>
        <v>1</v>
      </c>
      <c r="AJ17">
        <f>IFERROR(INDEX(REPORT!$A$4:$BZ$100,MATCH($A17,REPORT!$A$4:$A$100,0),MATCH(AJ$1,REPORT!$A$4:$BZ$4,0)),"")</f>
        <v>0.6</v>
      </c>
      <c r="AK17">
        <f>IFERROR(INDEX(REPORT!$A$4:$BZ$100,MATCH($A17,REPORT!$A$4:$A$100,0),MATCH(AK$1,REPORT!$A$4:$BZ$4,0)),"")</f>
        <v>4.8136574074074071E-3</v>
      </c>
    </row>
    <row r="18" spans="1:37" x14ac:dyDescent="0.2">
      <c r="A18" t="str">
        <f>IF(LEN(REPORT!A21)&gt;2,REPORT!A21,"")</f>
        <v>COUNCILS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COUNCILS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COUNCILS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COUNCILS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COUNCILS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COUNCILS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COUNCILS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COUNCILS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COUNCILS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COUNCILS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COUNCILS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COUNCILS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COUNCILS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COUNCILS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0.5978346044146825</v>
      </c>
      <c r="C32">
        <f>IFERROR(INDEX(REPORT!$A$2:$BZ$100,MATCH($A32,REPORT!$A$2:$A$100,0),MATCH(C$1,REPORT!$A$2:$BZ$2,0)),"")</f>
        <v>0.56553819444444442</v>
      </c>
      <c r="D32">
        <f>IFERROR(INDEX(REPORT!$A$4:$BZ$100,MATCH($A32,REPORT!$A$4:$A$100,0),MATCH(D$1,REPORT!$A$4:$BZ$4,0)),"")</f>
        <v>0.19270833333333334</v>
      </c>
      <c r="E32">
        <f>IFERROR(INDEX(REPORT!$A$4:$BZ$100,MATCH($A32,REPORT!$A$4:$A$100,0),MATCH(E$1,REPORT!$A$4:$BZ$4,0)),"")</f>
        <v>0.53958333333333341</v>
      </c>
      <c r="F32">
        <f>IFERROR(INDEX(REPORT!$A$4:$BZ$100,MATCH($A32,REPORT!$A$4:$A$100,0),MATCH(F$1,REPORT!$A$4:$BZ$4,0)),"")</f>
        <v>0.12708333333333335</v>
      </c>
      <c r="G32">
        <f>IFERROR(INDEX(REPORT!$A$4:$BZ$100,MATCH($A32,REPORT!$A$4:$A$100,0),MATCH(G$1,REPORT!$A$4:$BZ$4,0)),"")</f>
        <v>9.375E-2</v>
      </c>
      <c r="H32">
        <f>IFERROR(INDEX(REPORT!$A$4:$BZ$100,MATCH($A32,REPORT!$A$4:$A$100,0),MATCH(H$1,REPORT!$A$4:$BZ$4,0)),"")</f>
        <v>1.0416666666666666E-2</v>
      </c>
      <c r="I32">
        <f>IFERROR(INDEX(REPORT!$A$4:$BZ$100,MATCH($A32,REPORT!$A$4:$A$100,0),MATCH(I$1,REPORT!$A$4:$BZ$4,0)),"")</f>
        <v>0.48194444444444445</v>
      </c>
      <c r="J32">
        <f>IFERROR(INDEX(REPORT!$A$4:$BZ$100,MATCH($A32,REPORT!$A$4:$A$100,0),MATCH(J$1,REPORT!$A$4:$BZ$4,0)),"")</f>
        <v>3.2291666666666663E-2</v>
      </c>
      <c r="K32">
        <f>IFERROR(INDEX(REPORT!$A$4:$BZ$100,MATCH($A32,REPORT!$A$4:$A$100,0),MATCH(K$1,REPORT!$A$4:$BZ$4,0)),"")</f>
        <v>0.98958333333333337</v>
      </c>
      <c r="L32">
        <f>IFERROR(INDEX(REPORT!$A$4:$BZ$100,MATCH($A32,REPORT!$A$4:$A$100,0),MATCH(L$1,REPORT!$A$4:$BZ$4,0)),"")</f>
        <v>0.42395833333333333</v>
      </c>
      <c r="M32">
        <f>IFERROR(INDEX(REPORT!$A$4:$BZ$100,MATCH($A32,REPORT!$A$4:$A$100,0),MATCH(M$1,REPORT!$A$4:$BZ$4,0)),"")</f>
        <v>0.72109375000000009</v>
      </c>
      <c r="N32">
        <f>IFERROR(INDEX(REPORT!$A$4:$BZ$100,MATCH($A32,REPORT!$A$4:$A$100,0),MATCH(N$1,REPORT!$A$4:$BZ$4,0)),"")</f>
        <v>0.921875</v>
      </c>
      <c r="O32">
        <f>IFERROR(INDEX(REPORT!$A$4:$BZ$100,MATCH($A32,REPORT!$A$4:$A$100,0),MATCH(O$1,REPORT!$A$4:$BZ$4,0)),"")</f>
        <v>1.0416666666666666E-2</v>
      </c>
      <c r="P32">
        <f>IFERROR(INDEX(REPORT!$A$4:$BZ$100,MATCH($A32,REPORT!$A$4:$A$100,0),MATCH(P$1,REPORT!$A$4:$BZ$4,0)),"")</f>
        <v>0.96875</v>
      </c>
      <c r="Q32">
        <f>IFERROR(INDEX(REPORT!$A$4:$BZ$100,MATCH($A32,REPORT!$A$4:$A$100,0),MATCH(Q$1,REPORT!$A$4:$BZ$4,0)),"")</f>
        <v>0.98333333333333339</v>
      </c>
      <c r="R32">
        <f>IFERROR(INDEX(REPORT!$A$4:$BZ$100,MATCH($A32,REPORT!$A$4:$A$100,0),MATCH(R$1,REPORT!$A$4:$BZ$4,0)),"")</f>
        <v>0.50034722222222217</v>
      </c>
      <c r="S32">
        <f>IFERROR(INDEX(REPORT!$A$4:$BZ$100,MATCH($A32,REPORT!$A$4:$A$100,0),MATCH(S$1,REPORT!$A$4:$BZ$4,0)),"")</f>
        <v>0.46250000000000002</v>
      </c>
      <c r="T32">
        <f>IFERROR(INDEX(REPORT!$A$4:$BZ$100,MATCH($A32,REPORT!$A$4:$A$100,0),MATCH(T$1,REPORT!$A$4:$BZ$4,0)),"")</f>
        <v>0.121875</v>
      </c>
      <c r="U32">
        <f>IFERROR(INDEX(REPORT!$A$4:$BZ$100,MATCH($A32,REPORT!$A$4:$A$100,0),MATCH(U$1,REPORT!$A$4:$BZ$4,0)),"")</f>
        <v>0.91666666666666674</v>
      </c>
      <c r="V32">
        <f>IFERROR(INDEX(REPORT!$A$4:$BZ$100,MATCH($A32,REPORT!$A$4:$A$100,0),MATCH(V$1,REPORT!$A$4:$BZ$4,0)),"")</f>
        <v>0.92109375000000027</v>
      </c>
      <c r="W32">
        <f>IFERROR(INDEX(REPORT!$A$4:$BZ$100,MATCH($A32,REPORT!$A$4:$A$100,0),MATCH(W$1,REPORT!$A$4:$BZ$4,0)),"")</f>
        <v>0.97916666666666674</v>
      </c>
      <c r="X32">
        <f>IFERROR(INDEX(REPORT!$A$4:$BZ$100,MATCH($A32,REPORT!$A$4:$A$100,0),MATCH(X$1,REPORT!$A$4:$BZ$4,0)),"")</f>
        <v>0.93750000000000011</v>
      </c>
      <c r="Y32">
        <f>IFERROR(INDEX(REPORT!$A$4:$BZ$100,MATCH($A32,REPORT!$A$4:$A$100,0),MATCH(Y$1,REPORT!$A$4:$BZ$4,0)),"")</f>
        <v>0.81562500000000016</v>
      </c>
      <c r="Z32">
        <f>IFERROR(INDEX(REPORT!$A$4:$BZ$100,MATCH($A32,REPORT!$A$4:$A$100,0),MATCH(Z$1,REPORT!$A$4:$BZ$4,0)),"")</f>
        <v>0.95208333333333339</v>
      </c>
      <c r="AA32">
        <f>IFERROR(INDEX(REPORT!$A$4:$BZ$100,MATCH($A32,REPORT!$A$4:$A$100,0),MATCH(AA$1,REPORT!$A$4:$BZ$4,0)),"")</f>
        <v>1.6666666666666666E-2</v>
      </c>
      <c r="AB32">
        <f>IFERROR(INDEX(REPORT!$A$4:$BZ$100,MATCH($A32,REPORT!$A$4:$A$100,0),MATCH(AB$1,REPORT!$A$4:$BZ$4,0)),"")</f>
        <v>0</v>
      </c>
      <c r="AC32">
        <f>IFERROR(INDEX(REPORT!$A$4:$BZ$100,MATCH($A32,REPORT!$A$4:$A$100,0),MATCH(AC$1,REPORT!$A$4:$BZ$4,0)),"")</f>
        <v>1.6666666666666666E-2</v>
      </c>
      <c r="AD32">
        <f>IFERROR(INDEX(REPORT!$A$4:$BZ$100,MATCH($A32,REPORT!$A$4:$A$100,0),MATCH(AD$1,REPORT!$A$4:$BZ$4,0)),"")</f>
        <v>1</v>
      </c>
      <c r="AE32">
        <f>IFERROR(INDEX(REPORT!$A$4:$BZ$100,MATCH($A32,REPORT!$A$4:$A$100,0),MATCH(AE$1,REPORT!$A$4:$BZ$4,0)),"")</f>
        <v>2.2063802083333332E-3</v>
      </c>
      <c r="AF32">
        <f>IFERROR(INDEX(REPORT!$A$4:$BZ$100,MATCH($A32,REPORT!$A$4:$A$100,0),MATCH(AF$1,REPORT!$A$4:$BZ$4,0)),"")</f>
        <v>5.4375</v>
      </c>
      <c r="AG32">
        <f>IFERROR(INDEX(REPORT!$A$4:$BZ$100,MATCH($A32,REPORT!$A$4:$A$100,0),MATCH(AG$1,REPORT!$A$4:$BZ$4,0)),"")</f>
        <v>0.81250000000000011</v>
      </c>
      <c r="AH32">
        <f>IFERROR(INDEX(REPORT!$A$4:$BZ$100,MATCH($A32,REPORT!$A$4:$A$100,0),MATCH(AH$1,REPORT!$A$4:$BZ$4,0)),"")</f>
        <v>0.39962121212121215</v>
      </c>
      <c r="AI32">
        <f>IFERROR(INDEX(REPORT!$A$4:$BZ$100,MATCH($A32,REPORT!$A$4:$A$100,0),MATCH(AI$1,REPORT!$A$4:$BZ$4,0)),"")</f>
        <v>0.83333333333333326</v>
      </c>
      <c r="AJ32">
        <f>IFERROR(INDEX(REPORT!$A$4:$BZ$100,MATCH($A32,REPORT!$A$4:$A$100,0),MATCH(AJ$1,REPORT!$A$4:$BZ$4,0)),"")</f>
        <v>0.72499999999999998</v>
      </c>
      <c r="AK32">
        <f>IFERROR(INDEX(REPORT!$A$4:$BZ$100,MATCH($A32,REPORT!$A$4:$A$100,0),MATCH(AK$1,REPORT!$A$4:$BZ$4,0)),"")</f>
        <v>3.7465518904320986E-3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topLeftCell="A31" zoomScale="90" zoomScaleNormal="90" workbookViewId="0">
      <selection activeCell="I70" sqref="I70"/>
    </sheetView>
  </sheetViews>
  <sheetFormatPr baseColWidth="10" defaultColWidth="11.5" defaultRowHeight="16" x14ac:dyDescent="0.2"/>
  <cols>
    <col min="1" max="1" width="37.1640625" bestFit="1" customWidth="1"/>
    <col min="2" max="2" width="12" bestFit="1" customWidth="1"/>
    <col min="3" max="3" width="8.5" customWidth="1"/>
    <col min="4" max="19" width="22.83203125" customWidth="1"/>
    <col min="20" max="33" width="18.83203125" customWidth="1"/>
    <col min="34" max="34" width="7.5" bestFit="1" customWidth="1"/>
    <col min="35" max="35" width="28" bestFit="1" customWidth="1"/>
  </cols>
  <sheetData>
    <row r="1" spans="1:37" ht="26" x14ac:dyDescent="0.2">
      <c r="A1" s="185" t="s">
        <v>295</v>
      </c>
      <c r="B1" s="186"/>
      <c r="C1" s="187" t="s">
        <v>0</v>
      </c>
      <c r="D1" s="288" t="s">
        <v>277</v>
      </c>
      <c r="E1" s="288" t="s">
        <v>278</v>
      </c>
      <c r="F1" s="288" t="s">
        <v>279</v>
      </c>
      <c r="G1" s="288" t="s">
        <v>280</v>
      </c>
      <c r="H1" s="288" t="s">
        <v>281</v>
      </c>
      <c r="I1" s="288" t="s">
        <v>282</v>
      </c>
      <c r="J1" s="288" t="s">
        <v>283</v>
      </c>
      <c r="K1" s="288" t="s">
        <v>284</v>
      </c>
      <c r="L1" s="288" t="s">
        <v>285</v>
      </c>
      <c r="M1" s="288" t="s">
        <v>286</v>
      </c>
      <c r="N1" s="288" t="s">
        <v>287</v>
      </c>
      <c r="O1" s="288" t="s">
        <v>288</v>
      </c>
      <c r="P1" s="288" t="s">
        <v>289</v>
      </c>
      <c r="Q1" s="288" t="s">
        <v>290</v>
      </c>
      <c r="R1" s="288" t="s">
        <v>291</v>
      </c>
      <c r="S1" s="288" t="s">
        <v>292</v>
      </c>
      <c r="T1" s="188" t="s">
        <v>87</v>
      </c>
      <c r="U1" s="188" t="s">
        <v>88</v>
      </c>
      <c r="V1" s="188" t="s">
        <v>89</v>
      </c>
      <c r="W1" s="188" t="s">
        <v>90</v>
      </c>
      <c r="X1" s="188" t="s">
        <v>91</v>
      </c>
      <c r="Y1" s="188" t="s">
        <v>92</v>
      </c>
      <c r="Z1" s="188" t="s">
        <v>93</v>
      </c>
      <c r="AA1" s="188" t="s">
        <v>94</v>
      </c>
      <c r="AB1" s="188" t="s">
        <v>95</v>
      </c>
      <c r="AC1" s="188" t="s">
        <v>96</v>
      </c>
      <c r="AD1" s="188" t="s">
        <v>97</v>
      </c>
      <c r="AE1" s="188" t="s">
        <v>98</v>
      </c>
      <c r="AF1" s="188" t="s">
        <v>99</v>
      </c>
      <c r="AG1" s="188" t="s">
        <v>100</v>
      </c>
    </row>
    <row r="2" spans="1:37" ht="27" thickBot="1" x14ac:dyDescent="0.25">
      <c r="A2" s="189" t="str">
        <f>REPORT!A2</f>
        <v>COUNCILS</v>
      </c>
      <c r="B2" s="190" t="s">
        <v>56</v>
      </c>
      <c r="C2" s="35">
        <f>SUM(D2:S2)</f>
        <v>94</v>
      </c>
      <c r="D2" s="191">
        <f>BRISBANE!C2</f>
        <v>3</v>
      </c>
      <c r="E2" s="191">
        <f>CASEY!C2</f>
        <v>6</v>
      </c>
      <c r="F2" s="191">
        <f>FRANKSTON!C2</f>
        <v>12</v>
      </c>
      <c r="G2" s="191">
        <f>LAUNCESTON!C2</f>
        <v>3</v>
      </c>
      <c r="H2" s="191">
        <f>MONASH!C2</f>
        <v>6</v>
      </c>
      <c r="I2" s="191">
        <f>ONKAPARINGA!C2</f>
        <v>3</v>
      </c>
      <c r="J2" s="191">
        <f>STIRLING!C2</f>
        <v>3</v>
      </c>
      <c r="K2" s="191">
        <f>BAYSIDE!C2</f>
        <v>6</v>
      </c>
      <c r="L2" s="191">
        <f>GEELONG!C2</f>
        <v>6</v>
      </c>
      <c r="M2" s="191">
        <f>KINGSTON!C2</f>
        <v>6</v>
      </c>
      <c r="N2" s="191">
        <f>MORNINGTON!C2</f>
        <v>6</v>
      </c>
      <c r="O2" s="191">
        <f>BOORANDARA!C2</f>
        <v>6</v>
      </c>
      <c r="P2" s="191">
        <f>KNOX!C2</f>
        <v>6</v>
      </c>
      <c r="Q2" s="191">
        <f>MANNINGHAM!C2</f>
        <v>6</v>
      </c>
      <c r="R2" s="191">
        <f>MAROONDAH!C2</f>
        <v>6</v>
      </c>
      <c r="S2" s="191">
        <f>WHITEHORSE!C2</f>
        <v>10</v>
      </c>
      <c r="T2" s="191"/>
      <c r="U2" s="191"/>
      <c r="V2" s="191"/>
      <c r="W2" s="191"/>
      <c r="X2" s="191"/>
      <c r="Y2" s="191"/>
      <c r="Z2" s="191"/>
      <c r="AA2" s="191"/>
      <c r="AB2" s="191"/>
      <c r="AC2" s="191"/>
      <c r="AD2" s="191"/>
      <c r="AE2" s="191"/>
      <c r="AF2" s="191"/>
      <c r="AG2" s="191"/>
    </row>
    <row r="3" spans="1:37" ht="27" thickBot="1" x14ac:dyDescent="0.35">
      <c r="A3" s="192" t="s">
        <v>1</v>
      </c>
      <c r="B3" s="193">
        <f>IF($C$2=0,"-",B48)</f>
        <v>0.5978346044146825</v>
      </c>
      <c r="C3" s="194"/>
      <c r="D3" s="195">
        <f t="shared" ref="D3:I3" si="0">IF(D51="-","-",D48)</f>
        <v>0.65027777777777773</v>
      </c>
      <c r="E3" s="195">
        <f t="shared" si="0"/>
        <v>0.49951984126984128</v>
      </c>
      <c r="F3" s="195">
        <f t="shared" si="0"/>
        <v>0.62976041666666682</v>
      </c>
      <c r="G3" s="195">
        <f t="shared" si="0"/>
        <v>0.50453968253968251</v>
      </c>
      <c r="H3" s="195">
        <f t="shared" si="0"/>
        <v>0.56541666666666657</v>
      </c>
      <c r="I3" s="195">
        <f t="shared" si="0"/>
        <v>0.58409722222222227</v>
      </c>
      <c r="J3" s="195">
        <f t="shared" ref="J3:S3" si="1">IF(J51="-","-",J48)</f>
        <v>0.54573809523809524</v>
      </c>
      <c r="K3" s="195">
        <f t="shared" si="1"/>
        <v>0.57902281746031747</v>
      </c>
      <c r="L3" s="195">
        <f t="shared" si="1"/>
        <v>0.637625</v>
      </c>
      <c r="M3" s="195">
        <f t="shared" si="1"/>
        <v>0.59956547619047618</v>
      </c>
      <c r="N3" s="195">
        <f t="shared" si="1"/>
        <v>0.63301388888888888</v>
      </c>
      <c r="O3" s="195">
        <f t="shared" si="1"/>
        <v>0.54605952380952383</v>
      </c>
      <c r="P3" s="195">
        <f t="shared" si="1"/>
        <v>0.65385416666666674</v>
      </c>
      <c r="Q3" s="195">
        <f t="shared" si="1"/>
        <v>0.54399603174603184</v>
      </c>
      <c r="R3" s="195">
        <f t="shared" si="1"/>
        <v>0.70902777777777781</v>
      </c>
      <c r="S3" s="195">
        <f t="shared" si="1"/>
        <v>0.68383928571428565</v>
      </c>
      <c r="T3" s="196"/>
      <c r="U3" s="196"/>
      <c r="V3" s="196"/>
      <c r="W3" s="196"/>
      <c r="X3" s="196"/>
      <c r="Y3" s="196"/>
      <c r="Z3" s="196"/>
      <c r="AA3" s="196"/>
      <c r="AB3" s="196"/>
      <c r="AC3" s="196"/>
      <c r="AD3" s="196"/>
      <c r="AE3" s="196"/>
      <c r="AF3" s="196"/>
      <c r="AG3" s="197"/>
    </row>
    <row r="4" spans="1:37" ht="32" customHeight="1" x14ac:dyDescent="0.25">
      <c r="A4" s="198" t="s">
        <v>294</v>
      </c>
      <c r="B4" s="38">
        <f>IF(C2=0,"-",AVERAGE(D4:S4))</f>
        <v>0.56553819444444442</v>
      </c>
      <c r="C4" s="199" t="s">
        <v>1</v>
      </c>
      <c r="D4" s="200">
        <f>IF(D2=0, "-", IF(BRISBANE!$B$4="-", "-", BRISBANE!$B$4))</f>
        <v>0.59861111111111109</v>
      </c>
      <c r="E4" s="200">
        <f>IF(E2=0, "-", IF(CASEY!$B$4="-", "-", CASEY!$B$4))</f>
        <v>0.62638888888888899</v>
      </c>
      <c r="F4" s="200">
        <f>IF(F2=0, "-", IF(FRANKSTON!$B$4="-", "-", FRANKSTON!$B$4))</f>
        <v>0.58229166666666687</v>
      </c>
      <c r="G4" s="200">
        <f>IF(G2=0, "-", IF(LAUNCESTON!$B$4="-", "-", LAUNCESTON!$B$4))</f>
        <v>0.4694444444444445</v>
      </c>
      <c r="H4" s="200">
        <f>IF(H2=0, "-", IF(MONASH!$B$4="-", "-", MONASH!$B$4))</f>
        <v>0.48229166666666662</v>
      </c>
      <c r="I4" s="200">
        <f>IF(I2=0, "-", IF(ONKAPARINGA!$B$4="-", "-", ONKAPARINGA!$B$4))</f>
        <v>0.57638888888888895</v>
      </c>
      <c r="J4" s="200">
        <f>IF(J2=0, "-", IF(STIRLING!$B$4="-", "-", STIRLING!$B$4))</f>
        <v>0.48333333333333339</v>
      </c>
      <c r="K4" s="200">
        <f>IF(K2=0, "-", IF(BAYSIDE!$B$4="-", "-", BAYSIDE!$B$4))</f>
        <v>0.47222222222222232</v>
      </c>
      <c r="L4" s="200">
        <f>IF(L2=0, "-", IF(GEELONG!$B$4="-", "-", GEELONG!$B$4))</f>
        <v>0.62291666666666667</v>
      </c>
      <c r="M4" s="200">
        <f>IF(M2=0, "-", IF(KINGSTON!$B$4="-", "-", KINGSTON!$B$4))</f>
        <v>0.62916666666666676</v>
      </c>
      <c r="N4" s="200">
        <f>IF(N2=0, "-", IF(MORNINGTON!$B$4="-", "-", MORNINGTON!$B$4))</f>
        <v>0.56805555555555554</v>
      </c>
      <c r="O4" s="200">
        <f>IF(O2=0, "-", IF(BOORANDARA!$B$4="-", "-", BOORANDARA!$B$4))</f>
        <v>0.48749999999999999</v>
      </c>
      <c r="P4" s="200">
        <f>IF(P2=0, "-", IF(KNOX!$B$4="-", "-", KNOX!$B$4))</f>
        <v>0.60208333333333341</v>
      </c>
      <c r="Q4" s="200">
        <f>IF(Q2=0, "-", IF(MANNINGHAM!$B$4="-", "-", MANNINGHAM!$B$4))</f>
        <v>0.61805555555555569</v>
      </c>
      <c r="R4" s="200">
        <f>IF(R2=0, "-", IF(MAROONDAH!$B$4="-", "-", MAROONDAH!$B$4))</f>
        <v>0.62361111111111123</v>
      </c>
      <c r="S4" s="200">
        <f>IF(S2=0, "-", IF(WHITEHORSE!$B$4="-", "-", WHITEHORSE!$B$4))</f>
        <v>0.60624999999999996</v>
      </c>
      <c r="T4" s="200"/>
      <c r="U4" s="200"/>
      <c r="V4" s="200"/>
      <c r="W4" s="200"/>
      <c r="X4" s="200"/>
      <c r="Y4" s="200"/>
      <c r="Z4" s="200"/>
      <c r="AA4" s="200"/>
      <c r="AB4" s="200"/>
      <c r="AC4" s="200"/>
      <c r="AD4" s="200"/>
      <c r="AE4" s="200"/>
      <c r="AF4" s="200"/>
      <c r="AG4" s="200"/>
      <c r="AI4" s="12" t="s">
        <v>7</v>
      </c>
    </row>
    <row r="5" spans="1:37" ht="18" customHeight="1" x14ac:dyDescent="0.25">
      <c r="A5" s="201" t="s">
        <v>42</v>
      </c>
      <c r="B5" s="202">
        <f t="shared" ref="B5:B10" si="2">IF($C$2=0,"-",AVERAGE(D5:S5))</f>
        <v>0.56720486111111112</v>
      </c>
      <c r="C5" s="203" t="s">
        <v>43</v>
      </c>
      <c r="D5" s="204">
        <f>BRISBANE!$B5</f>
        <v>0.59861111111111109</v>
      </c>
      <c r="E5" s="204">
        <f>CASEY!$B5</f>
        <v>0.62638888888888899</v>
      </c>
      <c r="F5" s="204">
        <f>FRANKSTON!$B5</f>
        <v>0.58229166666666687</v>
      </c>
      <c r="G5" s="204">
        <f>LAUNCESTON!$B5</f>
        <v>0.4694444444444445</v>
      </c>
      <c r="H5" s="204">
        <f>MONASH!$B5</f>
        <v>0.48229166666666662</v>
      </c>
      <c r="I5" s="204">
        <f>ONKAPARINGA!$B5</f>
        <v>0.57638888888888895</v>
      </c>
      <c r="J5" s="204">
        <f>STIRLING!$B5</f>
        <v>0.48333333333333339</v>
      </c>
      <c r="K5" s="204">
        <f>BAYSIDE!$B5</f>
        <v>0.48888888888888893</v>
      </c>
      <c r="L5" s="204">
        <f>GEELONG!$B5</f>
        <v>0.62291666666666667</v>
      </c>
      <c r="M5" s="204">
        <f>KINGSTON!$B5</f>
        <v>0.62916666666666676</v>
      </c>
      <c r="N5" s="204">
        <f>MORNINGTON!$B5</f>
        <v>0.56805555555555554</v>
      </c>
      <c r="O5" s="204">
        <f>BOORANDARA!$B5</f>
        <v>0.48749999999999999</v>
      </c>
      <c r="P5" s="204">
        <f>KNOX!$B5</f>
        <v>0.60208333333333341</v>
      </c>
      <c r="Q5" s="204">
        <f>MANNINGHAM!$B5</f>
        <v>0.61805555555555569</v>
      </c>
      <c r="R5" s="204">
        <f>MAROONDAH!$B5</f>
        <v>0.62361111111111123</v>
      </c>
      <c r="S5" s="204">
        <f>WHITEHORSE!$B5</f>
        <v>0.61624999999999996</v>
      </c>
      <c r="T5" s="204"/>
      <c r="U5" s="204"/>
      <c r="V5" s="204"/>
      <c r="W5" s="204"/>
      <c r="X5" s="204"/>
      <c r="Y5" s="204"/>
      <c r="Z5" s="204"/>
      <c r="AA5" s="204"/>
      <c r="AB5" s="204"/>
      <c r="AC5" s="204"/>
      <c r="AD5" s="204"/>
      <c r="AE5" s="204"/>
      <c r="AF5" s="204"/>
      <c r="AG5" s="204"/>
      <c r="AI5" s="7" t="s">
        <v>15</v>
      </c>
    </row>
    <row r="6" spans="1:37" ht="18" customHeight="1" x14ac:dyDescent="0.2">
      <c r="A6" s="20" t="s">
        <v>8</v>
      </c>
      <c r="B6" s="37">
        <f t="shared" si="2"/>
        <v>0.19270833333333334</v>
      </c>
      <c r="C6" s="1">
        <f>AJ24</f>
        <v>0.2</v>
      </c>
      <c r="D6" s="205">
        <f>IF(D$39=0%,"-",IF(D$2=0,"-",BRISBANE!$B6))</f>
        <v>8.3333333333333329E-2</v>
      </c>
      <c r="E6" s="205">
        <f>IF(E$39=0%,"-",IF(E$2=0,"-",CASEY!$B6))</f>
        <v>0.33333333333333331</v>
      </c>
      <c r="F6" s="205">
        <f>IF(F$39=0%,"-",IF(F$2=0,"-",FRANKSTON!$B6))</f>
        <v>0.20833333333333334</v>
      </c>
      <c r="G6" s="205">
        <f>IF(G$39=0%,"-",IF(G$2=0,"-",LAUNCESTON!$B6))</f>
        <v>0.25</v>
      </c>
      <c r="H6" s="205">
        <f>IF(H$39=0%,"-",IF(H$2=0,"-",MONASH!$B6))</f>
        <v>4.1666666666666664E-2</v>
      </c>
      <c r="I6" s="205">
        <f>IF(I$39=0%,"-",IF(I$2=0,"-",ONKAPARINGA!$B6))</f>
        <v>0</v>
      </c>
      <c r="J6" s="205">
        <f>IF(J$39=0%,"-",IF(J$2=0,"-",STIRLING!$B6))</f>
        <v>0.25</v>
      </c>
      <c r="K6" s="205">
        <f>IF(K$39=0%,"-",IF(K$2=0,"-",BAYSIDE!$B6))</f>
        <v>0.125</v>
      </c>
      <c r="L6" s="205">
        <f>IF(L$39=0%,"-",IF(L$2=0,"-",GEELONG!$B6))</f>
        <v>0.29166666666666669</v>
      </c>
      <c r="M6" s="205">
        <f>IF(M$39=0%,"-",IF(M$2=0,"-",KINGSTON!$B6))</f>
        <v>0.29166666666666669</v>
      </c>
      <c r="N6" s="205">
        <f>IF(N$39=0%,"-",IF(N$2=0,"-",MORNINGTON!$B6))</f>
        <v>0.20833333333333331</v>
      </c>
      <c r="O6" s="205">
        <f>IF(O$39=0%,"-",IF(O$2=0,"-",BOORANDARA!$B6))</f>
        <v>0</v>
      </c>
      <c r="P6" s="205">
        <f>IF(P$39=0%,"-",IF(P$2=0,"-",KNOX!$B6))</f>
        <v>0.16666666666666666</v>
      </c>
      <c r="Q6" s="205">
        <f>IF(Q$39=0%,"-",IF(Q$2=0,"-",MANNINGHAM!$B6))</f>
        <v>0.45833333333333331</v>
      </c>
      <c r="R6" s="205">
        <f>IF(R$39=0%,"-",IF(R$2=0,"-",MAROONDAH!$B6))</f>
        <v>0.25</v>
      </c>
      <c r="S6" s="205">
        <f>IF(S$39=0%,"-",IF(S$2=0,"-",WHITEHORSE!$B6))</f>
        <v>0.125</v>
      </c>
      <c r="T6" s="205"/>
      <c r="U6" s="205"/>
      <c r="V6" s="205"/>
      <c r="W6" s="205"/>
      <c r="X6" s="205"/>
      <c r="Y6" s="205"/>
      <c r="Z6" s="205"/>
      <c r="AA6" s="205"/>
      <c r="AB6" s="205"/>
      <c r="AC6" s="205"/>
      <c r="AD6" s="205"/>
      <c r="AE6" s="205"/>
      <c r="AF6" s="205"/>
      <c r="AG6" s="205"/>
      <c r="AK6" t="s">
        <v>1</v>
      </c>
    </row>
    <row r="7" spans="1:37" ht="18" customHeight="1" x14ac:dyDescent="0.2">
      <c r="A7" s="86" t="s">
        <v>16</v>
      </c>
      <c r="B7" s="3">
        <f t="shared" si="2"/>
        <v>0.53958333333333341</v>
      </c>
      <c r="C7" s="206" t="s">
        <v>1</v>
      </c>
      <c r="D7" s="207">
        <f>IF(D$39=0%,"-",IF(D$2=0,"-",BRISBANE!$B7))</f>
        <v>0</v>
      </c>
      <c r="E7" s="207">
        <f>IF(E$39=0%,"-",IF(E$2=0,"-",CASEY!$B7))</f>
        <v>1</v>
      </c>
      <c r="F7" s="207">
        <f>IF(F$39=0%,"-",IF(F$2=0,"-",FRANKSTON!$B7))</f>
        <v>0.83333333333333337</v>
      </c>
      <c r="G7" s="207">
        <f>IF(G$39=0%,"-",IF(G$2=0,"-",LAUNCESTON!$B7))</f>
        <v>1</v>
      </c>
      <c r="H7" s="207">
        <f>IF(H$39=0%,"-",IF(H$2=0,"-",MONASH!$B7))</f>
        <v>0.16666666666666666</v>
      </c>
      <c r="I7" s="207">
        <f>IF(I$39=0%,"-",IF(I$2=0,"-",ONKAPARINGA!$B7))</f>
        <v>0</v>
      </c>
      <c r="J7" s="207">
        <f>IF(J$39=0%,"-",IF(J$2=0,"-",STIRLING!$B7))</f>
        <v>1</v>
      </c>
      <c r="K7" s="207">
        <f>IF(K$39=0%,"-",IF(K$2=0,"-",BAYSIDE!$B7))</f>
        <v>0.33333333333333331</v>
      </c>
      <c r="L7" s="207">
        <f>IF(L$39=0%,"-",IF(L$2=0,"-",GEELONG!$B7))</f>
        <v>1</v>
      </c>
      <c r="M7" s="207">
        <f>IF(M$39=0%,"-",IF(M$2=0,"-",KINGSTON!$B7))</f>
        <v>1</v>
      </c>
      <c r="N7" s="207">
        <f>IF(N$39=0%,"-",IF(N$2=0,"-",MORNINGTON!$B7))</f>
        <v>0.5</v>
      </c>
      <c r="O7" s="207">
        <f>IF(O$39=0%,"-",IF(O$2=0,"-",BOORANDARA!$B7))</f>
        <v>0</v>
      </c>
      <c r="P7" s="207">
        <f>IF(P$39=0%,"-",IF(P$2=0,"-",KNOX!$B7))</f>
        <v>0.5</v>
      </c>
      <c r="Q7" s="207">
        <f>IF(Q$39=0%,"-",IF(Q$2=0,"-",MANNINGHAM!$B7))</f>
        <v>0.66666666666666663</v>
      </c>
      <c r="R7" s="207">
        <f>IF(R$39=0%,"-",IF(R$2=0,"-",MAROONDAH!$B7))</f>
        <v>0.33333333333333331</v>
      </c>
      <c r="S7" s="207">
        <f>IF(S$39=0%,"-",IF(S$2=0,"-",WHITEHORSE!$B7))</f>
        <v>0.3</v>
      </c>
      <c r="T7" s="207"/>
      <c r="U7" s="207"/>
      <c r="V7" s="207"/>
      <c r="W7" s="207"/>
      <c r="X7" s="207"/>
      <c r="Y7" s="207"/>
      <c r="Z7" s="207"/>
      <c r="AA7" s="207"/>
      <c r="AB7" s="207"/>
      <c r="AC7" s="207"/>
      <c r="AD7" s="207"/>
      <c r="AE7" s="207"/>
      <c r="AF7" s="207"/>
      <c r="AG7" s="207"/>
      <c r="AI7" s="11" t="s">
        <v>2</v>
      </c>
    </row>
    <row r="8" spans="1:37" ht="18" customHeight="1" x14ac:dyDescent="0.25">
      <c r="A8" s="86" t="s">
        <v>17</v>
      </c>
      <c r="B8" s="3">
        <f t="shared" si="2"/>
        <v>0.12708333333333335</v>
      </c>
      <c r="C8" s="206" t="s">
        <v>1</v>
      </c>
      <c r="D8" s="208">
        <f>IF(D$39=0%,"-",IF(D$2=0,"-",BRISBANE!$B8))</f>
        <v>0.33333333333333331</v>
      </c>
      <c r="E8" s="208">
        <f>IF(E$39=0%,"-",IF(E$2=0,"-",CASEY!$B8))</f>
        <v>0.33333333333333331</v>
      </c>
      <c r="F8" s="208">
        <f>IF(F$39=0%,"-",IF(F$2=0,"-",FRANKSTON!$B8))</f>
        <v>0</v>
      </c>
      <c r="G8" s="208">
        <f>IF(G$39=0%,"-",IF(G$2=0,"-",LAUNCESTON!$B8))</f>
        <v>0</v>
      </c>
      <c r="H8" s="208">
        <f>IF(H$39=0%,"-",IF(H$2=0,"-",MONASH!$B8))</f>
        <v>0</v>
      </c>
      <c r="I8" s="208">
        <f>IF(I$39=0%,"-",IF(I$2=0,"-",ONKAPARINGA!$B8))</f>
        <v>0</v>
      </c>
      <c r="J8" s="208">
        <f>IF(J$39=0%,"-",IF(J$2=0,"-",STIRLING!$B8))</f>
        <v>0</v>
      </c>
      <c r="K8" s="208">
        <f>IF(K$39=0%,"-",IF(K$2=0,"-",BAYSIDE!$B8))</f>
        <v>0</v>
      </c>
      <c r="L8" s="208">
        <f>IF(L$39=0%,"-",IF(L$2=0,"-",GEELONG!$B8))</f>
        <v>0</v>
      </c>
      <c r="M8" s="208">
        <f>IF(M$39=0%,"-",IF(M$2=0,"-",KINGSTON!$B8))</f>
        <v>0</v>
      </c>
      <c r="N8" s="208">
        <f>IF(N$39=0%,"-",IF(N$2=0,"-",MORNINGTON!$B8))</f>
        <v>0.33333333333333331</v>
      </c>
      <c r="O8" s="208">
        <f>IF(O$39=0%,"-",IF(O$2=0,"-",BOORANDARA!$B8))</f>
        <v>0</v>
      </c>
      <c r="P8" s="208">
        <f>IF(P$39=0%,"-",IF(P$2=0,"-",KNOX!$B8))</f>
        <v>0.16666666666666666</v>
      </c>
      <c r="Q8" s="208">
        <f>IF(Q$39=0%,"-",IF(Q$2=0,"-",MANNINGHAM!$B8))</f>
        <v>0.66666666666666663</v>
      </c>
      <c r="R8" s="208">
        <f>IF(R$39=0%,"-",IF(R$2=0,"-",MAROONDAH!$B8))</f>
        <v>0</v>
      </c>
      <c r="S8" s="208">
        <f>IF(S$39=0%,"-",IF(S$2=0,"-",WHITEHORSE!$B8))</f>
        <v>0.2</v>
      </c>
      <c r="T8" s="208"/>
      <c r="U8" s="208"/>
      <c r="V8" s="208"/>
      <c r="W8" s="208"/>
      <c r="X8" s="208"/>
      <c r="Y8" s="208"/>
      <c r="Z8" s="208"/>
      <c r="AA8" s="208"/>
      <c r="AB8" s="208"/>
      <c r="AC8" s="208"/>
      <c r="AD8" s="208"/>
      <c r="AE8" s="208"/>
      <c r="AF8" s="208"/>
      <c r="AG8" s="208"/>
      <c r="AI8" s="7" t="s">
        <v>14</v>
      </c>
    </row>
    <row r="9" spans="1:37" ht="18" customHeight="1" x14ac:dyDescent="0.2">
      <c r="A9" s="86" t="s">
        <v>18</v>
      </c>
      <c r="B9" s="3">
        <f t="shared" si="2"/>
        <v>9.375E-2</v>
      </c>
      <c r="C9" s="206" t="s">
        <v>1</v>
      </c>
      <c r="D9" s="207">
        <f>IF(D$39=0%,"-",IF(D$2=0,"-",BRISBANE!$B9))</f>
        <v>0</v>
      </c>
      <c r="E9" s="207">
        <f>IF(E$39=0%,"-",IF(E$2=0,"-",CASEY!$B9))</f>
        <v>0</v>
      </c>
      <c r="F9" s="207">
        <f>IF(F$39=0%,"-",IF(F$2=0,"-",FRANKSTON!$B9))</f>
        <v>0</v>
      </c>
      <c r="G9" s="207">
        <f>IF(G$39=0%,"-",IF(G$2=0,"-",LAUNCESTON!$B9))</f>
        <v>0</v>
      </c>
      <c r="H9" s="207">
        <f>IF(H$39=0%,"-",IF(H$2=0,"-",MONASH!$B9))</f>
        <v>0</v>
      </c>
      <c r="I9" s="207">
        <f>IF(I$39=0%,"-",IF(I$2=0,"-",ONKAPARINGA!$B9))</f>
        <v>0</v>
      </c>
      <c r="J9" s="207">
        <f>IF(J$39=0%,"-",IF(J$2=0,"-",STIRLING!$B9))</f>
        <v>0</v>
      </c>
      <c r="K9" s="207">
        <f>IF(K$39=0%,"-",IF(K$2=0,"-",BAYSIDE!$B9))</f>
        <v>0.16666666666666666</v>
      </c>
      <c r="L9" s="207">
        <f>IF(L$39=0%,"-",IF(L$2=0,"-",GEELONG!$B9))</f>
        <v>0</v>
      </c>
      <c r="M9" s="207">
        <f>IF(M$39=0%,"-",IF(M$2=0,"-",KINGSTON!$B9))</f>
        <v>0.16666666666666666</v>
      </c>
      <c r="N9" s="207">
        <f>IF(N$39=0%,"-",IF(N$2=0,"-",MORNINGTON!$B9))</f>
        <v>0</v>
      </c>
      <c r="O9" s="207">
        <f>IF(O$39=0%,"-",IF(O$2=0,"-",BOORANDARA!$B9))</f>
        <v>0</v>
      </c>
      <c r="P9" s="207">
        <f>IF(P$39=0%,"-",IF(P$2=0,"-",KNOX!$B9))</f>
        <v>0</v>
      </c>
      <c r="Q9" s="207">
        <f>IF(Q$39=0%,"-",IF(Q$2=0,"-",MANNINGHAM!$B9))</f>
        <v>0.5</v>
      </c>
      <c r="R9" s="207">
        <f>IF(R$39=0%,"-",IF(R$2=0,"-",MAROONDAH!$B9))</f>
        <v>0.66666666666666663</v>
      </c>
      <c r="S9" s="207">
        <f>IF(S$39=0%,"-",IF(S$2=0,"-",WHITEHORSE!$B9))</f>
        <v>0</v>
      </c>
      <c r="T9" s="207"/>
      <c r="U9" s="207"/>
      <c r="V9" s="207"/>
      <c r="W9" s="207"/>
      <c r="X9" s="207"/>
      <c r="Y9" s="207"/>
      <c r="Z9" s="207"/>
      <c r="AA9" s="207"/>
      <c r="AB9" s="207"/>
      <c r="AC9" s="207"/>
      <c r="AD9" s="207"/>
      <c r="AE9" s="207"/>
      <c r="AF9" s="207"/>
      <c r="AG9" s="207"/>
      <c r="AI9" t="s">
        <v>1</v>
      </c>
    </row>
    <row r="10" spans="1:37" ht="18" customHeight="1" x14ac:dyDescent="0.2">
      <c r="A10" s="86" t="s">
        <v>19</v>
      </c>
      <c r="B10" s="3">
        <f t="shared" si="2"/>
        <v>1.0416666666666666E-2</v>
      </c>
      <c r="C10" s="206" t="s">
        <v>1</v>
      </c>
      <c r="D10" s="208">
        <f>IF(D$39=0%,"-",IF(D$2=0,"-",BRISBANE!$B10))</f>
        <v>0</v>
      </c>
      <c r="E10" s="208">
        <f>IF(E$39=0%,"-",IF(E$2=0,"-",CASEY!$B10))</f>
        <v>0</v>
      </c>
      <c r="F10" s="208">
        <f>IF(F$39=0%,"-",IF(F$2=0,"-",FRANKSTON!$B10))</f>
        <v>0</v>
      </c>
      <c r="G10" s="208">
        <f>IF(G$39=0%,"-",IF(G$2=0,"-",LAUNCESTON!$B10))</f>
        <v>0</v>
      </c>
      <c r="H10" s="208">
        <f>IF(H$39=0%,"-",IF(H$2=0,"-",MONASH!$B10))</f>
        <v>0</v>
      </c>
      <c r="I10" s="208">
        <f>IF(I$39=0%,"-",IF(I$2=0,"-",ONKAPARINGA!$B10))</f>
        <v>0</v>
      </c>
      <c r="J10" s="208">
        <f>IF(J$39=0%,"-",IF(J$2=0,"-",STIRLING!$B10))</f>
        <v>0</v>
      </c>
      <c r="K10" s="208">
        <f>IF(K$39=0%,"-",IF(K$2=0,"-",BAYSIDE!$B10))</f>
        <v>0</v>
      </c>
      <c r="L10" s="208">
        <f>IF(L$39=0%,"-",IF(L$2=0,"-",GEELONG!$B10))</f>
        <v>0.16666666666666666</v>
      </c>
      <c r="M10" s="208">
        <f>IF(M$39=0%,"-",IF(M$2=0,"-",KINGSTON!$B10))</f>
        <v>0</v>
      </c>
      <c r="N10" s="208">
        <f>IF(N$39=0%,"-",IF(N$2=0,"-",MORNINGTON!$B10))</f>
        <v>0</v>
      </c>
      <c r="O10" s="208">
        <f>IF(O$39=0%,"-",IF(O$2=0,"-",BOORANDARA!$B10))</f>
        <v>0</v>
      </c>
      <c r="P10" s="208">
        <f>IF(P$39=0%,"-",IF(P$2=0,"-",KNOX!$B10))</f>
        <v>0</v>
      </c>
      <c r="Q10" s="208">
        <f>IF(Q$39=0%,"-",IF(Q$2=0,"-",MANNINGHAM!$B10))</f>
        <v>0</v>
      </c>
      <c r="R10" s="208">
        <f>IF(R$39=0%,"-",IF(R$2=0,"-",MAROONDAH!$B10))</f>
        <v>0</v>
      </c>
      <c r="S10" s="208">
        <f>IF(S$39=0%,"-",IF(S$2=0,"-",WHITEHORSE!$B10))</f>
        <v>0</v>
      </c>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13</v>
      </c>
    </row>
    <row r="12" spans="1:37" ht="18" customHeight="1" x14ac:dyDescent="0.2">
      <c r="A12" s="20" t="s">
        <v>9</v>
      </c>
      <c r="B12" s="37">
        <f>IF($C$2=0,"-",AVERAGE(D12:S12))</f>
        <v>0.48194444444444445</v>
      </c>
      <c r="C12" s="1">
        <f>AJ25</f>
        <v>0.2</v>
      </c>
      <c r="D12" s="210">
        <f>IF(D$39=0%,"-",IF(D$2=0,"-",BRISBANE!$B12))</f>
        <v>0.55555555555555547</v>
      </c>
      <c r="E12" s="210">
        <f>IF(E$39=0%,"-",IF(E$2=0,"-",CASEY!$B12))</f>
        <v>0.44444444444444442</v>
      </c>
      <c r="F12" s="210">
        <f>IF(F$39=0%,"-",IF(F$2=0,"-",FRANKSTON!$B12))</f>
        <v>0.5</v>
      </c>
      <c r="G12" s="210">
        <f>IF(G$39=0%,"-",IF(G$2=0,"-",LAUNCESTON!$B12))</f>
        <v>0.33333333333333331</v>
      </c>
      <c r="H12" s="210">
        <f>IF(H$39=0%,"-",IF(H$2=0,"-",MONASH!$B12))</f>
        <v>0.44444444444444442</v>
      </c>
      <c r="I12" s="210">
        <f>IF(I$39=0%,"-",IF(I$2=0,"-",ONKAPARINGA!$B12))</f>
        <v>0.44444444444444442</v>
      </c>
      <c r="J12" s="210">
        <f>IF(J$39=0%,"-",IF(J$2=0,"-",STIRLING!$B12))</f>
        <v>0.33333333333333331</v>
      </c>
      <c r="K12" s="210">
        <f>IF(K$39=0%,"-",IF(K$2=0,"-",BAYSIDE!$B12))</f>
        <v>0.44444444444444442</v>
      </c>
      <c r="L12" s="210">
        <f>IF(L$39=0%,"-",IF(L$2=0,"-",GEELONG!$B12))</f>
        <v>0.5</v>
      </c>
      <c r="M12" s="210">
        <f>IF(M$39=0%,"-",IF(M$2=0,"-",KINGSTON!$B12))</f>
        <v>0.5</v>
      </c>
      <c r="N12" s="210">
        <f>IF(N$39=0%,"-",IF(N$2=0,"-",MORNINGTON!$B12))</f>
        <v>0.44444444444444448</v>
      </c>
      <c r="O12" s="210">
        <f>IF(O$39=0%,"-",IF(O$2=0,"-",BOORANDARA!$B12))</f>
        <v>0.5</v>
      </c>
      <c r="P12" s="210">
        <f>IF(P$39=0%,"-",IF(P$2=0,"-",KNOX!$B12))</f>
        <v>0.66666666666666663</v>
      </c>
      <c r="Q12" s="210">
        <f>IF(Q$39=0%,"-",IF(Q$2=0,"-",MANNINGHAM!$B12))</f>
        <v>0.44444444444444442</v>
      </c>
      <c r="R12" s="210">
        <f>IF(R$39=0%,"-",IF(R$2=0,"-",MAROONDAH!$B12))</f>
        <v>0.55555555555555547</v>
      </c>
      <c r="S12" s="210">
        <f>IF(S$39=0%,"-",IF(S$2=0,"-",WHITEHORSE!$B12))</f>
        <v>0.6</v>
      </c>
      <c r="T12" s="210"/>
      <c r="U12" s="210"/>
      <c r="V12" s="210"/>
      <c r="W12" s="210"/>
      <c r="X12" s="210"/>
      <c r="Y12" s="210"/>
      <c r="Z12" s="210"/>
      <c r="AA12" s="210"/>
      <c r="AB12" s="210"/>
      <c r="AC12" s="210"/>
      <c r="AD12" s="210"/>
      <c r="AE12" s="210"/>
      <c r="AF12" s="210"/>
      <c r="AG12" s="210"/>
      <c r="AI12" t="s">
        <v>1</v>
      </c>
    </row>
    <row r="13" spans="1:37" ht="18" customHeight="1" x14ac:dyDescent="0.2">
      <c r="A13" s="86" t="s">
        <v>20</v>
      </c>
      <c r="B13" s="3">
        <f>IF($C$2=0,"-",AVERAGE(D13:S13))</f>
        <v>3.2291666666666663E-2</v>
      </c>
      <c r="C13" s="206" t="s">
        <v>1</v>
      </c>
      <c r="D13" s="207">
        <f>IF(D$39=0%,"-",IF(D$2=0,"-",BRISBANE!$B13))</f>
        <v>0</v>
      </c>
      <c r="E13" s="207">
        <f>IF(E$39=0%,"-",IF(E$2=0,"-",CASEY!$B13))</f>
        <v>0</v>
      </c>
      <c r="F13" s="207">
        <f>IF(F$39=0%,"-",IF(F$2=0,"-",FRANKSTON!$B13))</f>
        <v>8.3333333333333329E-2</v>
      </c>
      <c r="G13" s="207">
        <f>IF(G$39=0%,"-",IF(G$2=0,"-",LAUNCESTON!$B13))</f>
        <v>0</v>
      </c>
      <c r="H13" s="207">
        <f>IF(H$39=0%,"-",IF(H$2=0,"-",MONASH!$B13))</f>
        <v>0</v>
      </c>
      <c r="I13" s="207">
        <f>IF(I$39=0%,"-",IF(I$2=0,"-",ONKAPARINGA!$B13))</f>
        <v>0</v>
      </c>
      <c r="J13" s="207">
        <f>IF(J$39=0%,"-",IF(J$2=0,"-",STIRLING!$B13))</f>
        <v>0</v>
      </c>
      <c r="K13" s="207">
        <f>IF(K$39=0%,"-",IF(K$2=0,"-",BAYSIDE!$B13))</f>
        <v>0</v>
      </c>
      <c r="L13" s="207">
        <f>IF(L$39=0%,"-",IF(L$2=0,"-",GEELONG!$B13))</f>
        <v>0</v>
      </c>
      <c r="M13" s="207">
        <f>IF(M$39=0%,"-",IF(M$2=0,"-",KINGSTON!$B13))</f>
        <v>0</v>
      </c>
      <c r="N13" s="207">
        <f>IF(N$39=0%,"-",IF(N$2=0,"-",MORNINGTON!$B13))</f>
        <v>0</v>
      </c>
      <c r="O13" s="207">
        <f>IF(O$39=0%,"-",IF(O$2=0,"-",BOORANDARA!$B13))</f>
        <v>0.16666666666666666</v>
      </c>
      <c r="P13" s="207">
        <f>IF(P$39=0%,"-",IF(P$2=0,"-",KNOX!$B13))</f>
        <v>0.16666666666666666</v>
      </c>
      <c r="Q13" s="207">
        <f>IF(Q$39=0%,"-",IF(Q$2=0,"-",MANNINGHAM!$B13))</f>
        <v>0</v>
      </c>
      <c r="R13" s="207">
        <f>IF(R$39=0%,"-",IF(R$2=0,"-",MAROONDAH!$B13))</f>
        <v>0</v>
      </c>
      <c r="S13" s="207">
        <f>IF(S$39=0%,"-",IF(S$2=0,"-",WHITEHORSE!$B13))</f>
        <v>0.1</v>
      </c>
      <c r="T13" s="207"/>
      <c r="U13" s="207"/>
      <c r="V13" s="207"/>
      <c r="W13" s="207"/>
      <c r="X13" s="207"/>
      <c r="Y13" s="207"/>
      <c r="Z13" s="207"/>
      <c r="AA13" s="207"/>
      <c r="AB13" s="207"/>
      <c r="AC13" s="207"/>
      <c r="AD13" s="207"/>
      <c r="AE13" s="207"/>
      <c r="AF13" s="207"/>
      <c r="AG13" s="207"/>
      <c r="AI13" s="14" t="s">
        <v>4</v>
      </c>
    </row>
    <row r="14" spans="1:37" ht="18" customHeight="1" x14ac:dyDescent="0.25">
      <c r="A14" s="86" t="s">
        <v>21</v>
      </c>
      <c r="B14" s="3">
        <f>IF($C$2=0,"-",AVERAGE(D14:S14))</f>
        <v>0.98958333333333337</v>
      </c>
      <c r="C14" s="206" t="s">
        <v>1</v>
      </c>
      <c r="D14" s="208">
        <f>IF(D$39=0%,"-",IF(D$2=0,"-",BRISBANE!$B14))</f>
        <v>1</v>
      </c>
      <c r="E14" s="208">
        <f>IF(E$39=0%,"-",IF(E$2=0,"-",CASEY!$B14))</f>
        <v>1</v>
      </c>
      <c r="F14" s="208">
        <f>IF(F$39=0%,"-",IF(F$2=0,"-",FRANKSTON!$B14))</f>
        <v>1</v>
      </c>
      <c r="G14" s="208">
        <f>IF(G$39=0%,"-",IF(G$2=0,"-",LAUNCESTON!$B14))</f>
        <v>1</v>
      </c>
      <c r="H14" s="208">
        <f>IF(H$39=0%,"-",IF(H$2=0,"-",MONASH!$B14))</f>
        <v>1</v>
      </c>
      <c r="I14" s="208">
        <f>IF(I$39=0%,"-",IF(I$2=0,"-",ONKAPARINGA!$B14))</f>
        <v>1</v>
      </c>
      <c r="J14" s="208">
        <f>IF(J$39=0%,"-",IF(J$2=0,"-",STIRLING!$B14))</f>
        <v>1</v>
      </c>
      <c r="K14" s="208">
        <f>IF(K$39=0%,"-",IF(K$2=0,"-",BAYSIDE!$B14))</f>
        <v>1</v>
      </c>
      <c r="L14" s="208">
        <f>IF(L$39=0%,"-",IF(L$2=0,"-",GEELONG!$B14))</f>
        <v>1</v>
      </c>
      <c r="M14" s="208">
        <f>IF(M$39=0%,"-",IF(M$2=0,"-",KINGSTON!$B14))</f>
        <v>1</v>
      </c>
      <c r="N14" s="208">
        <f>IF(N$39=0%,"-",IF(N$2=0,"-",MORNINGTON!$B14))</f>
        <v>0.83333333333333337</v>
      </c>
      <c r="O14" s="208">
        <f>IF(O$39=0%,"-",IF(O$2=0,"-",BOORANDARA!$B14))</f>
        <v>1</v>
      </c>
      <c r="P14" s="208">
        <f>IF(P$39=0%,"-",IF(P$2=0,"-",KNOX!$B14))</f>
        <v>1</v>
      </c>
      <c r="Q14" s="208">
        <f>IF(Q$39=0%,"-",IF(Q$2=0,"-",MANNINGHAM!$B14))</f>
        <v>1</v>
      </c>
      <c r="R14" s="208">
        <f>IF(R$39=0%,"-",IF(R$2=0,"-",MAROONDAH!$B14))</f>
        <v>1</v>
      </c>
      <c r="S14" s="208">
        <f>IF(S$39=0%,"-",IF(S$2=0,"-",WHITEHORSE!$B14))</f>
        <v>1</v>
      </c>
      <c r="T14" s="208"/>
      <c r="U14" s="208"/>
      <c r="V14" s="208"/>
      <c r="W14" s="208"/>
      <c r="X14" s="208"/>
      <c r="Y14" s="208"/>
      <c r="Z14" s="208"/>
      <c r="AA14" s="208"/>
      <c r="AB14" s="208"/>
      <c r="AC14" s="208"/>
      <c r="AD14" s="208"/>
      <c r="AE14" s="208"/>
      <c r="AF14" s="208"/>
      <c r="AG14" s="208"/>
      <c r="AI14" s="9" t="s">
        <v>12</v>
      </c>
    </row>
    <row r="15" spans="1:37" ht="18" customHeight="1" x14ac:dyDescent="0.2">
      <c r="A15" s="86" t="s">
        <v>22</v>
      </c>
      <c r="B15" s="3">
        <f>IF($C$2=0,"-",AVERAGE(D15:S15))</f>
        <v>0.42395833333333333</v>
      </c>
      <c r="C15" s="206" t="s">
        <v>1</v>
      </c>
      <c r="D15" s="207">
        <f>IF(D$39=0%,"-",IF(D$2=0,"-",BRISBANE!$B15))</f>
        <v>0.66666666666666663</v>
      </c>
      <c r="E15" s="207">
        <f>IF(E$39=0%,"-",IF(E$2=0,"-",CASEY!$B15))</f>
        <v>0.33333333333333331</v>
      </c>
      <c r="F15" s="207">
        <f>IF(F$39=0%,"-",IF(F$2=0,"-",FRANKSTON!$B15))</f>
        <v>0.41666666666666669</v>
      </c>
      <c r="G15" s="207">
        <f>IF(G$39=0%,"-",IF(G$2=0,"-",LAUNCESTON!$B15))</f>
        <v>0</v>
      </c>
      <c r="H15" s="207">
        <f>IF(H$39=0%,"-",IF(H$2=0,"-",MONASH!$B15))</f>
        <v>0.33333333333333331</v>
      </c>
      <c r="I15" s="207">
        <f>IF(I$39=0%,"-",IF(I$2=0,"-",ONKAPARINGA!$B15))</f>
        <v>0.33333333333333331</v>
      </c>
      <c r="J15" s="207">
        <f>IF(J$39=0%,"-",IF(J$2=0,"-",STIRLING!$B15))</f>
        <v>0</v>
      </c>
      <c r="K15" s="207">
        <f>IF(K$39=0%,"-",IF(K$2=0,"-",BAYSIDE!$B15))</f>
        <v>0.33333333333333331</v>
      </c>
      <c r="L15" s="207">
        <f>IF(L$39=0%,"-",IF(L$2=0,"-",GEELONG!$B15))</f>
        <v>0.5</v>
      </c>
      <c r="M15" s="207">
        <f>IF(M$39=0%,"-",IF(M$2=0,"-",KINGSTON!$B15))</f>
        <v>0.5</v>
      </c>
      <c r="N15" s="207">
        <f>IF(N$39=0%,"-",IF(N$2=0,"-",MORNINGTON!$B15))</f>
        <v>0.5</v>
      </c>
      <c r="O15" s="207">
        <f>IF(O$39=0%,"-",IF(O$2=0,"-",BOORANDARA!$B15))</f>
        <v>0.33333333333333331</v>
      </c>
      <c r="P15" s="207">
        <f>IF(P$39=0%,"-",IF(P$2=0,"-",KNOX!$B15))</f>
        <v>0.83333333333333337</v>
      </c>
      <c r="Q15" s="207">
        <f>IF(Q$39=0%,"-",IF(Q$2=0,"-",MANNINGHAM!$B15))</f>
        <v>0.33333333333333331</v>
      </c>
      <c r="R15" s="207">
        <f>IF(R$39=0%,"-",IF(R$2=0,"-",MAROONDAH!$B15))</f>
        <v>0.66666666666666663</v>
      </c>
      <c r="S15" s="207">
        <f>IF(S$39=0%,"-",IF(S$2=0,"-",WHITEHORSE!$B15))</f>
        <v>0.7</v>
      </c>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6</v>
      </c>
    </row>
    <row r="17" spans="1:36" ht="18" customHeight="1" x14ac:dyDescent="0.25">
      <c r="A17" s="20" t="s">
        <v>10</v>
      </c>
      <c r="B17" s="37">
        <f>IF($C$2=0,"-",AVERAGE(D17:S17))</f>
        <v>0.72109375000000009</v>
      </c>
      <c r="C17" s="1">
        <f>AJ26</f>
        <v>0.25</v>
      </c>
      <c r="D17" s="210">
        <f>IF(D$39=0%,"-",IF(D$2=0,"-",BRISBANE!$B17))</f>
        <v>0.75</v>
      </c>
      <c r="E17" s="210">
        <f>IF(E$39=0%,"-",IF(E$2=0,"-",CASEY!$B17))</f>
        <v>0.75</v>
      </c>
      <c r="F17" s="210">
        <f>IF(F$39=0%,"-",IF(F$2=0,"-",FRANKSTON!$B17))</f>
        <v>0.72916666666666663</v>
      </c>
      <c r="G17" s="210">
        <f>IF(G$39=0%,"-",IF(G$2=0,"-",LAUNCESTON!$B17))</f>
        <v>0.75</v>
      </c>
      <c r="H17" s="210">
        <f>IF(H$39=0%,"-",IF(H$2=0,"-",MONASH!$B17))</f>
        <v>0.66666666666666674</v>
      </c>
      <c r="I17" s="210">
        <f>IF(I$39=0%,"-",IF(I$2=0,"-",ONKAPARINGA!$B17))</f>
        <v>0.75</v>
      </c>
      <c r="J17" s="210">
        <f>IF(J$39=0%,"-",IF(J$2=0,"-",STIRLING!$B17))</f>
        <v>0.66666666666666663</v>
      </c>
      <c r="K17" s="210">
        <f>IF(K$39=0%,"-",IF(K$2=0,"-",BAYSIDE!$B17))</f>
        <v>0.66666666666666674</v>
      </c>
      <c r="L17" s="210">
        <f>IF(L$39=0%,"-",IF(L$2=0,"-",GEELONG!$B17))</f>
        <v>0.79166666666666674</v>
      </c>
      <c r="M17" s="210">
        <f>IF(M$39=0%,"-",IF(M$2=0,"-",KINGSTON!$B17))</f>
        <v>0.75</v>
      </c>
      <c r="N17" s="210">
        <f>IF(N$39=0%,"-",IF(N$2=0,"-",MORNINGTON!$B17))</f>
        <v>0.75</v>
      </c>
      <c r="O17" s="210">
        <f>IF(O$39=0%,"-",IF(O$2=0,"-",BOORANDARA!$B17))</f>
        <v>0.58333333333333337</v>
      </c>
      <c r="P17" s="210">
        <f>IF(P$39=0%,"-",IF(P$2=0,"-",KNOX!$B17))</f>
        <v>0.70833333333333337</v>
      </c>
      <c r="Q17" s="210">
        <f>IF(Q$39=0%,"-",IF(Q$2=0,"-",MANNINGHAM!$B17))</f>
        <v>0.75</v>
      </c>
      <c r="R17" s="210">
        <f>IF(R$39=0%,"-",IF(R$2=0,"-",MAROONDAH!$B17))</f>
        <v>0.75</v>
      </c>
      <c r="S17" s="210">
        <f>IF(S$39=0%,"-",IF(S$2=0,"-",WHITEHORSE!$B17))</f>
        <v>0.72499999999999998</v>
      </c>
      <c r="T17" s="210"/>
      <c r="U17" s="210"/>
      <c r="V17" s="210"/>
      <c r="W17" s="210"/>
      <c r="X17" s="210"/>
      <c r="Y17" s="210"/>
      <c r="Z17" s="210"/>
      <c r="AA17" s="210"/>
      <c r="AB17" s="210"/>
      <c r="AC17" s="210"/>
      <c r="AD17" s="210"/>
      <c r="AE17" s="210"/>
      <c r="AF17" s="210"/>
      <c r="AG17" s="210"/>
      <c r="AI17" s="9" t="s">
        <v>5</v>
      </c>
    </row>
    <row r="18" spans="1:36" ht="18" customHeight="1" x14ac:dyDescent="0.2">
      <c r="A18" s="86" t="s">
        <v>23</v>
      </c>
      <c r="B18" s="3">
        <f>IF($C$2=0,"-",AVERAGE(D18:S18))</f>
        <v>0.921875</v>
      </c>
      <c r="C18" s="206" t="s">
        <v>1</v>
      </c>
      <c r="D18" s="207">
        <f>IF(D$39=0%,"-",IF(D$2=0,"-",BRISBANE!$B18))</f>
        <v>1</v>
      </c>
      <c r="E18" s="207">
        <f>IF(E$39=0%,"-",IF(E$2=0,"-",CASEY!$B18))</f>
        <v>1</v>
      </c>
      <c r="F18" s="207">
        <f>IF(F$39=0%,"-",IF(F$2=0,"-",FRANKSTON!$B18))</f>
        <v>0.91666666666666663</v>
      </c>
      <c r="G18" s="207">
        <f>IF(G$39=0%,"-",IF(G$2=0,"-",LAUNCESTON!$B18))</f>
        <v>1</v>
      </c>
      <c r="H18" s="207">
        <f>IF(H$39=0%,"-",IF(H$2=0,"-",MONASH!$B18))</f>
        <v>0.83333333333333337</v>
      </c>
      <c r="I18" s="207">
        <f>IF(I$39=0%,"-",IF(I$2=0,"-",ONKAPARINGA!$B18))</f>
        <v>1</v>
      </c>
      <c r="J18" s="207">
        <f>IF(J$39=0%,"-",IF(J$2=0,"-",STIRLING!$B18))</f>
        <v>0.66666666666666663</v>
      </c>
      <c r="K18" s="207">
        <f>IF(K$39=0%,"-",IF(K$2=0,"-",BAYSIDE!$B18))</f>
        <v>0.83333333333333337</v>
      </c>
      <c r="L18" s="207">
        <f>IF(L$39=0%,"-",IF(L$2=0,"-",GEELONG!$B18))</f>
        <v>1</v>
      </c>
      <c r="M18" s="207">
        <f>IF(M$39=0%,"-",IF(M$2=0,"-",KINGSTON!$B18))</f>
        <v>1</v>
      </c>
      <c r="N18" s="207">
        <f>IF(N$39=0%,"-",IF(N$2=0,"-",MORNINGTON!$B18))</f>
        <v>1</v>
      </c>
      <c r="O18" s="207">
        <f>IF(O$39=0%,"-",IF(O$2=0,"-",BOORANDARA!$B18))</f>
        <v>0.66666666666666663</v>
      </c>
      <c r="P18" s="207">
        <f>IF(P$39=0%,"-",IF(P$2=0,"-",KNOX!$B18))</f>
        <v>0.83333333333333337</v>
      </c>
      <c r="Q18" s="207">
        <f>IF(Q$39=0%,"-",IF(Q$2=0,"-",MANNINGHAM!$B18))</f>
        <v>1</v>
      </c>
      <c r="R18" s="207">
        <f>IF(R$39=0%,"-",IF(R$2=0,"-",MAROONDAH!$B18))</f>
        <v>1</v>
      </c>
      <c r="S18" s="207">
        <f>IF(S$39=0%,"-",IF(S$2=0,"-",WHITEHORSE!$B18))</f>
        <v>1</v>
      </c>
      <c r="T18" s="207"/>
      <c r="U18" s="207"/>
      <c r="V18" s="207"/>
      <c r="W18" s="207"/>
      <c r="X18" s="207"/>
      <c r="Y18" s="207"/>
      <c r="Z18" s="207"/>
      <c r="AA18" s="207"/>
      <c r="AB18" s="207"/>
      <c r="AC18" s="207"/>
      <c r="AD18" s="207"/>
      <c r="AE18" s="207"/>
      <c r="AF18" s="207"/>
      <c r="AG18" s="207"/>
    </row>
    <row r="19" spans="1:36" ht="18" customHeight="1" x14ac:dyDescent="0.2">
      <c r="A19" s="86" t="s">
        <v>26</v>
      </c>
      <c r="B19" s="3">
        <f>IF($C$2=0,"-",AVERAGE(D19:S19))</f>
        <v>1.0416666666666666E-2</v>
      </c>
      <c r="C19" s="206" t="s">
        <v>1</v>
      </c>
      <c r="D19" s="208">
        <f>IF(D$39=0%,"-",IF(D$2=0,"-",BRISBANE!$B19))</f>
        <v>0</v>
      </c>
      <c r="E19" s="208">
        <f>IF(E$39=0%,"-",IF(E$2=0,"-",CASEY!$B19))</f>
        <v>0</v>
      </c>
      <c r="F19" s="208">
        <f>IF(F$39=0%,"-",IF(F$2=0,"-",FRANKSTON!$B19))</f>
        <v>0</v>
      </c>
      <c r="G19" s="208">
        <f>IF(G$39=0%,"-",IF(G$2=0,"-",LAUNCESTON!$B19))</f>
        <v>0</v>
      </c>
      <c r="H19" s="208">
        <f>IF(H$39=0%,"-",IF(H$2=0,"-",MONASH!$B19))</f>
        <v>0</v>
      </c>
      <c r="I19" s="208">
        <f>IF(I$39=0%,"-",IF(I$2=0,"-",ONKAPARINGA!$B19))</f>
        <v>0</v>
      </c>
      <c r="J19" s="208">
        <f>IF(J$39=0%,"-",IF(J$2=0,"-",STIRLING!$B19))</f>
        <v>0</v>
      </c>
      <c r="K19" s="208">
        <f>IF(K$39=0%,"-",IF(K$2=0,"-",BAYSIDE!$B19))</f>
        <v>0</v>
      </c>
      <c r="L19" s="208">
        <f>IF(L$39=0%,"-",IF(L$2=0,"-",GEELONG!$B19))</f>
        <v>0.16666666666666666</v>
      </c>
      <c r="M19" s="208">
        <f>IF(M$39=0%,"-",IF(M$2=0,"-",KINGSTON!$B19))</f>
        <v>0</v>
      </c>
      <c r="N19" s="208">
        <f>IF(N$39=0%,"-",IF(N$2=0,"-",MORNINGTON!$B19))</f>
        <v>0</v>
      </c>
      <c r="O19" s="208">
        <f>IF(O$39=0%,"-",IF(O$2=0,"-",BOORANDARA!$B19))</f>
        <v>0</v>
      </c>
      <c r="P19" s="208">
        <f>IF(P$39=0%,"-",IF(P$2=0,"-",KNOX!$B19))</f>
        <v>0</v>
      </c>
      <c r="Q19" s="208">
        <f>IF(Q$39=0%,"-",IF(Q$2=0,"-",MANNINGHAM!$B19))</f>
        <v>0</v>
      </c>
      <c r="R19" s="208">
        <f>IF(R$39=0%,"-",IF(R$2=0,"-",MAROONDAH!$B19))</f>
        <v>0</v>
      </c>
      <c r="S19" s="208">
        <f>IF(S$39=0%,"-",IF(S$2=0,"-",WHITEHORSE!$B19))</f>
        <v>0</v>
      </c>
      <c r="T19" s="208"/>
      <c r="U19" s="208"/>
      <c r="V19" s="208"/>
      <c r="W19" s="208"/>
      <c r="X19" s="208"/>
      <c r="Y19" s="208"/>
      <c r="Z19" s="208"/>
      <c r="AA19" s="208"/>
      <c r="AB19" s="208"/>
      <c r="AC19" s="208"/>
      <c r="AD19" s="208"/>
      <c r="AE19" s="208"/>
      <c r="AF19" s="208"/>
      <c r="AG19" s="208"/>
      <c r="AJ19" t="s">
        <v>1</v>
      </c>
    </row>
    <row r="20" spans="1:36" ht="18" customHeight="1" x14ac:dyDescent="0.2">
      <c r="A20" s="86" t="s">
        <v>24</v>
      </c>
      <c r="B20" s="3">
        <f>IF($C$2=0,"-",AVERAGE(D20:S20))</f>
        <v>0.96875</v>
      </c>
      <c r="C20" s="206" t="s">
        <v>1</v>
      </c>
      <c r="D20" s="207">
        <f>IF(D$39=0%,"-",IF(D$2=0,"-",BRISBANE!$B20))</f>
        <v>1</v>
      </c>
      <c r="E20" s="207">
        <f>IF(E$39=0%,"-",IF(E$2=0,"-",CASEY!$B20))</f>
        <v>1</v>
      </c>
      <c r="F20" s="207">
        <f>IF(F$39=0%,"-",IF(F$2=0,"-",FRANKSTON!$B20))</f>
        <v>1</v>
      </c>
      <c r="G20" s="207">
        <f>IF(G$39=0%,"-",IF(G$2=0,"-",LAUNCESTON!$B20))</f>
        <v>1</v>
      </c>
      <c r="H20" s="207">
        <f>IF(H$39=0%,"-",IF(H$2=0,"-",MONASH!$B20))</f>
        <v>0.83333333333333337</v>
      </c>
      <c r="I20" s="207">
        <f>IF(I$39=0%,"-",IF(I$2=0,"-",ONKAPARINGA!$B20))</f>
        <v>1</v>
      </c>
      <c r="J20" s="207">
        <f>IF(J$39=0%,"-",IF(J$2=0,"-",STIRLING!$B20))</f>
        <v>1</v>
      </c>
      <c r="K20" s="207">
        <f>IF(K$39=0%,"-",IF(K$2=0,"-",BAYSIDE!$B20))</f>
        <v>0.83333333333333337</v>
      </c>
      <c r="L20" s="207">
        <f>IF(L$39=0%,"-",IF(L$2=0,"-",GEELONG!$B20))</f>
        <v>1</v>
      </c>
      <c r="M20" s="207">
        <f>IF(M$39=0%,"-",IF(M$2=0,"-",KINGSTON!$B20))</f>
        <v>1</v>
      </c>
      <c r="N20" s="207">
        <f>IF(N$39=0%,"-",IF(N$2=0,"-",MORNINGTON!$B20))</f>
        <v>1</v>
      </c>
      <c r="O20" s="207">
        <f>IF(O$39=0%,"-",IF(O$2=0,"-",BOORANDARA!$B20))</f>
        <v>0.83333333333333337</v>
      </c>
      <c r="P20" s="207">
        <f>IF(P$39=0%,"-",IF(P$2=0,"-",KNOX!$B20))</f>
        <v>1</v>
      </c>
      <c r="Q20" s="207">
        <f>IF(Q$39=0%,"-",IF(Q$2=0,"-",MANNINGHAM!$B20))</f>
        <v>1</v>
      </c>
      <c r="R20" s="207">
        <f>IF(R$39=0%,"-",IF(R$2=0,"-",MAROONDAH!$B20))</f>
        <v>1</v>
      </c>
      <c r="S20" s="207">
        <f>IF(S$39=0%,"-",IF(S$2=0,"-",WHITEHORSE!$B20))</f>
        <v>1</v>
      </c>
      <c r="T20" s="207"/>
      <c r="U20" s="207"/>
      <c r="V20" s="207"/>
      <c r="W20" s="207"/>
      <c r="X20" s="207"/>
      <c r="Y20" s="207"/>
      <c r="Z20" s="207"/>
      <c r="AA20" s="207"/>
      <c r="AB20" s="207"/>
      <c r="AC20" s="207"/>
      <c r="AD20" s="207"/>
      <c r="AE20" s="207"/>
      <c r="AF20" s="207"/>
      <c r="AG20" s="207"/>
      <c r="AI20" t="s">
        <v>1</v>
      </c>
    </row>
    <row r="21" spans="1:36" ht="18" customHeight="1" x14ac:dyDescent="0.2">
      <c r="A21" s="86" t="s">
        <v>25</v>
      </c>
      <c r="B21" s="3">
        <f>IF($C$2=0,"-",AVERAGE(D21:S21))</f>
        <v>0.98333333333333339</v>
      </c>
      <c r="C21" s="206" t="s">
        <v>1</v>
      </c>
      <c r="D21" s="208">
        <f>IF(D$39=0%,"-",IF(D$2=0,"-",BRISBANE!$B21))</f>
        <v>1</v>
      </c>
      <c r="E21" s="208">
        <f>IF(E$39=0%,"-",IF(E$2=0,"-",CASEY!$B21))</f>
        <v>1</v>
      </c>
      <c r="F21" s="208">
        <f>IF(F$39=0%,"-",IF(F$2=0,"-",FRANKSTON!$B21))</f>
        <v>1</v>
      </c>
      <c r="G21" s="208">
        <f>IF(G$39=0%,"-",IF(G$2=0,"-",LAUNCESTON!$B21))</f>
        <v>1</v>
      </c>
      <c r="H21" s="208">
        <f>IF(H$39=0%,"-",IF(H$2=0,"-",MONASH!$B21))</f>
        <v>1</v>
      </c>
      <c r="I21" s="208">
        <f>IF(I$39=0%,"-",IF(I$2=0,"-",ONKAPARINGA!$B21))</f>
        <v>1</v>
      </c>
      <c r="J21" s="208">
        <f>IF(J$39=0%,"-",IF(J$2=0,"-",STIRLING!$B21))</f>
        <v>1</v>
      </c>
      <c r="K21" s="208">
        <f>IF(K$39=0%,"-",IF(K$2=0,"-",BAYSIDE!$B21))</f>
        <v>1</v>
      </c>
      <c r="L21" s="208">
        <f>IF(L$39=0%,"-",IF(L$2=0,"-",GEELONG!$B21))</f>
        <v>1</v>
      </c>
      <c r="M21" s="208">
        <f>IF(M$39=0%,"-",IF(M$2=0,"-",KINGSTON!$B21))</f>
        <v>1</v>
      </c>
      <c r="N21" s="208">
        <f>IF(N$39=0%,"-",IF(N$2=0,"-",MORNINGTON!$B21))</f>
        <v>1</v>
      </c>
      <c r="O21" s="208">
        <f>IF(O$39=0%,"-",IF(O$2=0,"-",BOORANDARA!$B21))</f>
        <v>0.83333333333333337</v>
      </c>
      <c r="P21" s="208">
        <f>IF(P$39=0%,"-",IF(P$2=0,"-",KNOX!$B21))</f>
        <v>1</v>
      </c>
      <c r="Q21" s="208">
        <f>IF(Q$39=0%,"-",IF(Q$2=0,"-",MANNINGHAM!$B21))</f>
        <v>1</v>
      </c>
      <c r="R21" s="208">
        <f>IF(R$39=0%,"-",IF(R$2=0,"-",MAROONDAH!$B21))</f>
        <v>1</v>
      </c>
      <c r="S21" s="208">
        <f>IF(S$39=0%,"-",IF(S$2=0,"-",WHITEHORSE!$B21))</f>
        <v>0.9</v>
      </c>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11</v>
      </c>
      <c r="B23" s="37">
        <f>IF($C$2=0,"-",AVERAGE(D23:S23))</f>
        <v>0.50034722222222217</v>
      </c>
      <c r="C23" s="1">
        <f>AJ27</f>
        <v>0.15</v>
      </c>
      <c r="D23" s="210">
        <f>IF(D$39=0%,"-",IF(D$2=0,"-",BRISBANE!$B23))</f>
        <v>0.55555555555555547</v>
      </c>
      <c r="E23" s="210">
        <f>IF(E$39=0%,"-",IF(E$2=0,"-",CASEY!$B23))</f>
        <v>0.61111111111111105</v>
      </c>
      <c r="F23" s="210">
        <f>IF(F$39=0%,"-",IF(F$2=0,"-",FRANKSTON!$B23))</f>
        <v>0.52777777777777779</v>
      </c>
      <c r="G23" s="210">
        <f>IF(G$39=0%,"-",IF(G$2=0,"-",LAUNCESTON!$B23))</f>
        <v>0.66666666666666663</v>
      </c>
      <c r="H23" s="210">
        <f>IF(H$39=0%,"-",IF(H$2=0,"-",MONASH!$B23))</f>
        <v>0.27777777777777779</v>
      </c>
      <c r="I23" s="210">
        <f>IF(I$39=0%,"-",IF(I$2=0,"-",ONKAPARINGA!$B23))</f>
        <v>0.66666666666666663</v>
      </c>
      <c r="J23" s="210">
        <f>IF(J$39=0%,"-",IF(J$2=0,"-",STIRLING!$B23))</f>
        <v>0.33333333333333331</v>
      </c>
      <c r="K23" s="210">
        <f>IF(K$39=0%,"-",IF(K$2=0,"-",BAYSIDE!$B23))</f>
        <v>0.27777777777777773</v>
      </c>
      <c r="L23" s="210">
        <f>IF(L$39=0%,"-",IF(L$2=0,"-",GEELONG!$B23))</f>
        <v>0.44444444444444442</v>
      </c>
      <c r="M23" s="210">
        <f>IF(M$39=0%,"-",IF(M$2=0,"-",KINGSTON!$B23))</f>
        <v>0.61111111111111116</v>
      </c>
      <c r="N23" s="210">
        <f>IF(N$39=0%,"-",IF(N$2=0,"-",MORNINGTON!$B23))</f>
        <v>0.3888888888888889</v>
      </c>
      <c r="O23" s="210">
        <f>IF(O$39=0%,"-",IF(O$2=0,"-",BOORANDARA!$B23))</f>
        <v>0.5</v>
      </c>
      <c r="P23" s="210">
        <f>IF(P$39=0%,"-",IF(P$2=0,"-",KNOX!$B23))</f>
        <v>0.5</v>
      </c>
      <c r="Q23" s="210">
        <f>IF(Q$39=0%,"-",IF(Q$2=0,"-",MANNINGHAM!$B23))</f>
        <v>0.3888888888888889</v>
      </c>
      <c r="R23" s="210">
        <f>IF(R$39=0%,"-",IF(R$2=0,"-",MAROONDAH!$B23))</f>
        <v>0.55555555555555547</v>
      </c>
      <c r="S23" s="210">
        <f>IF(S$39=0%,"-",IF(S$2=0,"-",WHITEHORSE!$B23))</f>
        <v>0.70000000000000007</v>
      </c>
      <c r="T23" s="210"/>
      <c r="U23" s="210"/>
      <c r="V23" s="210"/>
      <c r="W23" s="210"/>
      <c r="X23" s="210"/>
      <c r="Y23" s="210"/>
      <c r="Z23" s="210"/>
      <c r="AA23" s="210"/>
      <c r="AB23" s="210"/>
      <c r="AC23" s="210"/>
      <c r="AD23" s="210"/>
      <c r="AE23" s="210"/>
      <c r="AF23" s="210"/>
      <c r="AG23" s="210"/>
      <c r="AI23" s="51" t="s">
        <v>41</v>
      </c>
      <c r="AJ23" s="52">
        <f>SUM(AJ24:AJ28)</f>
        <v>1</v>
      </c>
    </row>
    <row r="24" spans="1:36" ht="18" customHeight="1" x14ac:dyDescent="0.2">
      <c r="A24" s="86" t="s">
        <v>28</v>
      </c>
      <c r="B24" s="3">
        <f>IF($C$2=0,"-",AVERAGE(D24:S24))</f>
        <v>0.46250000000000002</v>
      </c>
      <c r="C24" s="206" t="s">
        <v>1</v>
      </c>
      <c r="D24" s="207">
        <f>IF(D$39=0%,"-",IF(D$2=0,"-",BRISBANE!$B24))</f>
        <v>0.33333333333333331</v>
      </c>
      <c r="E24" s="207">
        <f>IF(E$39=0%,"-",IF(E$2=0,"-",CASEY!$B24))</f>
        <v>0.66666666666666663</v>
      </c>
      <c r="F24" s="207">
        <f>IF(F$39=0%,"-",IF(F$2=0,"-",FRANKSTON!$B24))</f>
        <v>0.33333333333333331</v>
      </c>
      <c r="G24" s="207">
        <f>IF(G$39=0%,"-",IF(G$2=0,"-",LAUNCESTON!$B24))</f>
        <v>0.5</v>
      </c>
      <c r="H24" s="207">
        <f>IF(H$39=0%,"-",IF(H$2=0,"-",MONASH!$B24))</f>
        <v>0</v>
      </c>
      <c r="I24" s="207">
        <f>IF(I$39=0%,"-",IF(I$2=0,"-",ONKAPARINGA!$B24))</f>
        <v>1</v>
      </c>
      <c r="J24" s="207">
        <f>IF(J$39=0%,"-",IF(J$2=0,"-",STIRLING!$B24))</f>
        <v>0.33333333333333331</v>
      </c>
      <c r="K24" s="207">
        <f>IF(K$39=0%,"-",IF(K$2=0,"-",BAYSIDE!$B24))</f>
        <v>0.33333333333333331</v>
      </c>
      <c r="L24" s="207">
        <f>IF(L$39=0%,"-",IF(L$2=0,"-",GEELONG!$B24))</f>
        <v>0.33333333333333331</v>
      </c>
      <c r="M24" s="207">
        <f>IF(M$39=0%,"-",IF(M$2=0,"-",KINGSTON!$B24))</f>
        <v>0.83333333333333337</v>
      </c>
      <c r="N24" s="207">
        <f>IF(N$39=0%,"-",IF(N$2=0,"-",MORNINGTON!$B24))</f>
        <v>0.33333333333333331</v>
      </c>
      <c r="O24" s="207">
        <f>IF(O$39=0%,"-",IF(O$2=0,"-",BOORANDARA!$B24))</f>
        <v>0.33333333333333331</v>
      </c>
      <c r="P24" s="207">
        <f>IF(P$39=0%,"-",IF(P$2=0,"-",KNOX!$B24))</f>
        <v>0.33333333333333331</v>
      </c>
      <c r="Q24" s="207">
        <f>IF(Q$39=0%,"-",IF(Q$2=0,"-",MANNINGHAM!$B24))</f>
        <v>0.16666666666666666</v>
      </c>
      <c r="R24" s="207">
        <f>IF(R$39=0%,"-",IF(R$2=0,"-",MAROONDAH!$B24))</f>
        <v>0.66666666666666663</v>
      </c>
      <c r="S24" s="207">
        <f>IF(S$39=0%,"-",IF(S$2=0,"-",WHITEHORSE!$B24))</f>
        <v>0.9</v>
      </c>
      <c r="T24" s="207"/>
      <c r="U24" s="207"/>
      <c r="V24" s="207"/>
      <c r="W24" s="207"/>
      <c r="X24" s="207"/>
      <c r="Y24" s="207"/>
      <c r="Z24" s="207"/>
      <c r="AA24" s="207"/>
      <c r="AB24" s="207"/>
      <c r="AC24" s="207"/>
      <c r="AD24" s="207"/>
      <c r="AE24" s="207"/>
      <c r="AF24" s="207"/>
      <c r="AG24" s="207"/>
      <c r="AI24" s="53" t="s">
        <v>8</v>
      </c>
      <c r="AJ24" s="54">
        <v>0.2</v>
      </c>
    </row>
    <row r="25" spans="1:36" ht="18" customHeight="1" x14ac:dyDescent="0.2">
      <c r="A25" s="86" t="s">
        <v>27</v>
      </c>
      <c r="B25" s="3">
        <f>IF($C$2=0,"-",AVERAGE(D25:S25))</f>
        <v>0.121875</v>
      </c>
      <c r="C25" s="206" t="s">
        <v>1</v>
      </c>
      <c r="D25" s="208">
        <f>IF(D$39=0%,"-",IF(D$2=0,"-",BRISBANE!$B25))</f>
        <v>0.33333333333333331</v>
      </c>
      <c r="E25" s="208">
        <f>IF(E$39=0%,"-",IF(E$2=0,"-",CASEY!$B25))</f>
        <v>0.16666666666666666</v>
      </c>
      <c r="F25" s="208">
        <f>IF(F$39=0%,"-",IF(F$2=0,"-",FRANKSTON!$B25))</f>
        <v>0.25</v>
      </c>
      <c r="G25" s="208">
        <f>IF(G$39=0%,"-",IF(G$2=0,"-",LAUNCESTON!$B25))</f>
        <v>0.5</v>
      </c>
      <c r="H25" s="208">
        <f>IF(H$39=0%,"-",IF(H$2=0,"-",MONASH!$B25))</f>
        <v>0</v>
      </c>
      <c r="I25" s="208">
        <f>IF(I$39=0%,"-",IF(I$2=0,"-",ONKAPARINGA!$B25))</f>
        <v>0</v>
      </c>
      <c r="J25" s="208">
        <f>IF(J$39=0%,"-",IF(J$2=0,"-",STIRLING!$B25))</f>
        <v>0</v>
      </c>
      <c r="K25" s="208">
        <f>IF(K$39=0%,"-",IF(K$2=0,"-",BAYSIDE!$B25))</f>
        <v>0</v>
      </c>
      <c r="L25" s="208">
        <f>IF(L$39=0%,"-",IF(L$2=0,"-",GEELONG!$B25))</f>
        <v>0</v>
      </c>
      <c r="M25" s="208">
        <f>IF(M$39=0%,"-",IF(M$2=0,"-",KINGSTON!$B25))</f>
        <v>0</v>
      </c>
      <c r="N25" s="208">
        <f>IF(N$39=0%,"-",IF(N$2=0,"-",MORNINGTON!$B25))</f>
        <v>0</v>
      </c>
      <c r="O25" s="208">
        <f>IF(O$39=0%,"-",IF(O$2=0,"-",BOORANDARA!$B25))</f>
        <v>0.33333333333333331</v>
      </c>
      <c r="P25" s="208">
        <f>IF(P$39=0%,"-",IF(P$2=0,"-",KNOX!$B25))</f>
        <v>0.16666666666666666</v>
      </c>
      <c r="Q25" s="208">
        <f>IF(Q$39=0%,"-",IF(Q$2=0,"-",MANNINGHAM!$B25))</f>
        <v>0</v>
      </c>
      <c r="R25" s="208">
        <f>IF(R$39=0%,"-",IF(R$2=0,"-",MAROONDAH!$B25))</f>
        <v>0</v>
      </c>
      <c r="S25" s="208">
        <f>IF(S$39=0%,"-",IF(S$2=0,"-",WHITEHORSE!$B25))</f>
        <v>0.2</v>
      </c>
      <c r="T25" s="208"/>
      <c r="U25" s="208"/>
      <c r="V25" s="208"/>
      <c r="W25" s="208"/>
      <c r="X25" s="208"/>
      <c r="Y25" s="208"/>
      <c r="Z25" s="208"/>
      <c r="AA25" s="208"/>
      <c r="AB25" s="208"/>
      <c r="AC25" s="208"/>
      <c r="AD25" s="208"/>
      <c r="AE25" s="208"/>
      <c r="AF25" s="208"/>
      <c r="AG25" s="208"/>
      <c r="AI25" s="53" t="s">
        <v>9</v>
      </c>
      <c r="AJ25" s="54">
        <v>0.2</v>
      </c>
    </row>
    <row r="26" spans="1:36" ht="18" customHeight="1" x14ac:dyDescent="0.2">
      <c r="A26" s="86" t="s">
        <v>29</v>
      </c>
      <c r="B26" s="3">
        <f>IF($C$2=0,"-",AVERAGE(D26:S26))</f>
        <v>0.91666666666666674</v>
      </c>
      <c r="C26" s="206" t="s">
        <v>1</v>
      </c>
      <c r="D26" s="207">
        <f>IF(D$39=0%,"-",IF(D$2=0,"-",BRISBANE!$B26))</f>
        <v>1</v>
      </c>
      <c r="E26" s="207">
        <f>IF(E$39=0%,"-",IF(E$2=0,"-",CASEY!$B26))</f>
        <v>1</v>
      </c>
      <c r="F26" s="207">
        <f>IF(F$39=0%,"-",IF(F$2=0,"-",FRANKSTON!$B26))</f>
        <v>1</v>
      </c>
      <c r="G26" s="207">
        <f>IF(G$39=0%,"-",IF(G$2=0,"-",LAUNCESTON!$B26))</f>
        <v>1</v>
      </c>
      <c r="H26" s="207">
        <f>IF(H$39=0%,"-",IF(H$2=0,"-",MONASH!$B26))</f>
        <v>0.83333333333333337</v>
      </c>
      <c r="I26" s="207">
        <f>IF(I$39=0%,"-",IF(I$2=0,"-",ONKAPARINGA!$B26))</f>
        <v>1</v>
      </c>
      <c r="J26" s="207">
        <f>IF(J$39=0%,"-",IF(J$2=0,"-",STIRLING!$B26))</f>
        <v>0.66666666666666663</v>
      </c>
      <c r="K26" s="207">
        <f>IF(K$39=0%,"-",IF(K$2=0,"-",BAYSIDE!$B26))</f>
        <v>0.5</v>
      </c>
      <c r="L26" s="207">
        <f>IF(L$39=0%,"-",IF(L$2=0,"-",GEELONG!$B26))</f>
        <v>1</v>
      </c>
      <c r="M26" s="207">
        <f>IF(M$39=0%,"-",IF(M$2=0,"-",KINGSTON!$B26))</f>
        <v>1</v>
      </c>
      <c r="N26" s="207">
        <f>IF(N$39=0%,"-",IF(N$2=0,"-",MORNINGTON!$B26))</f>
        <v>0.83333333333333337</v>
      </c>
      <c r="O26" s="207">
        <f>IF(O$39=0%,"-",IF(O$2=0,"-",BOORANDARA!$B26))</f>
        <v>0.83333333333333337</v>
      </c>
      <c r="P26" s="207">
        <f>IF(P$39=0%,"-",IF(P$2=0,"-",KNOX!$B26))</f>
        <v>1</v>
      </c>
      <c r="Q26" s="207">
        <f>IF(Q$39=0%,"-",IF(Q$2=0,"-",MANNINGHAM!$B26))</f>
        <v>1</v>
      </c>
      <c r="R26" s="207">
        <f>IF(R$39=0%,"-",IF(R$2=0,"-",MAROONDAH!$B26))</f>
        <v>1</v>
      </c>
      <c r="S26" s="207">
        <f>IF(S$39=0%,"-",IF(S$2=0,"-",WHITEHORSE!$B26))</f>
        <v>1</v>
      </c>
      <c r="T26" s="207"/>
      <c r="U26" s="207"/>
      <c r="V26" s="207"/>
      <c r="W26" s="207"/>
      <c r="X26" s="207"/>
      <c r="Y26" s="207"/>
      <c r="Z26" s="207"/>
      <c r="AA26" s="207"/>
      <c r="AB26" s="207"/>
      <c r="AC26" s="207"/>
      <c r="AD26" s="207"/>
      <c r="AE26" s="207"/>
      <c r="AF26" s="207"/>
      <c r="AG26" s="207"/>
      <c r="AI26" s="53" t="s">
        <v>10</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11</v>
      </c>
      <c r="AJ27" s="54">
        <v>0.15</v>
      </c>
    </row>
    <row r="28" spans="1:36" ht="18" customHeight="1" x14ac:dyDescent="0.2">
      <c r="A28" s="20" t="s">
        <v>101</v>
      </c>
      <c r="B28" s="37">
        <f>IF($C$2=0,"-",AVERAGE(D28:S28))</f>
        <v>0.92109375000000027</v>
      </c>
      <c r="C28" s="1">
        <f>AJ28</f>
        <v>0.2</v>
      </c>
      <c r="D28" s="210">
        <f>IF(D$39=0%,"-",IF(D$2=0,"-",BRISBANE!$B28))</f>
        <v>1</v>
      </c>
      <c r="E28" s="210">
        <f>IF(E$39=0%,"-",IF(E$2=0,"-",CASEY!$B28))</f>
        <v>0.95833333333333337</v>
      </c>
      <c r="F28" s="210">
        <f>IF(F$39=0%,"-",IF(F$2=0,"-",FRANKSTON!$B28))</f>
        <v>0.89583333333333337</v>
      </c>
      <c r="G28" s="210">
        <f>IF(G$39=0%,"-",IF(G$2=0,"-",LAUNCESTON!$B28))</f>
        <v>1</v>
      </c>
      <c r="H28" s="210">
        <f>IF(H$39=0%,"-",IF(H$2=0,"-",MONASH!$B28))</f>
        <v>0.79166666666666663</v>
      </c>
      <c r="I28" s="210">
        <f>IF(I$39=0%,"-",IF(I$2=0,"-",ONKAPARINGA!$B28))</f>
        <v>1</v>
      </c>
      <c r="J28" s="210">
        <f>IF(J$39=0%,"-",IF(J$2=0,"-",STIRLING!$B28))</f>
        <v>0.75</v>
      </c>
      <c r="K28" s="210">
        <f>IF(K$39=0%,"-",IF(K$2=0,"-",BAYSIDE!$B28))</f>
        <v>0.83333333333333337</v>
      </c>
      <c r="L28" s="210">
        <f>IF(L$39=0%,"-",IF(L$2=0,"-",GEELONG!$B28))</f>
        <v>1</v>
      </c>
      <c r="M28" s="210">
        <f>IF(M$39=0%,"-",IF(M$2=0,"-",KINGSTON!$B28))</f>
        <v>0.95833333333333337</v>
      </c>
      <c r="N28" s="210">
        <f>IF(N$39=0%,"-",IF(N$2=0,"-",MORNINGTON!$B28))</f>
        <v>0.95833333333333337</v>
      </c>
      <c r="O28" s="210">
        <f>IF(O$39=0%,"-",IF(O$2=0,"-",BOORANDARA!$B28))</f>
        <v>0.83333333333333337</v>
      </c>
      <c r="P28" s="210">
        <f>IF(P$39=0%,"-",IF(P$2=0,"-",KNOX!$B28))</f>
        <v>0.91666666666666674</v>
      </c>
      <c r="Q28" s="210">
        <f>IF(Q$39=0%,"-",IF(Q$2=0,"-",MANNINGHAM!$B28))</f>
        <v>0.95833333333333337</v>
      </c>
      <c r="R28" s="210">
        <f>IF(R$39=0%,"-",IF(R$2=0,"-",MAROONDAH!$B28))</f>
        <v>0.95833333333333337</v>
      </c>
      <c r="S28" s="210">
        <f>IF(S$39=0%,"-",IF(S$2=0,"-",WHITEHORSE!$B28))</f>
        <v>0.92499999999999993</v>
      </c>
      <c r="T28" s="210"/>
      <c r="U28" s="210"/>
      <c r="V28" s="210"/>
      <c r="W28" s="210"/>
      <c r="X28" s="210"/>
      <c r="Y28" s="210"/>
      <c r="Z28" s="210"/>
      <c r="AA28" s="210"/>
      <c r="AB28" s="210"/>
      <c r="AC28" s="210"/>
      <c r="AD28" s="210"/>
      <c r="AE28" s="210"/>
      <c r="AF28" s="210"/>
      <c r="AG28" s="210"/>
      <c r="AI28" s="55" t="s">
        <v>75</v>
      </c>
      <c r="AJ28" s="56">
        <v>0.2</v>
      </c>
    </row>
    <row r="29" spans="1:36" ht="18" customHeight="1" x14ac:dyDescent="0.2">
      <c r="A29" s="86" t="s">
        <v>30</v>
      </c>
      <c r="B29" s="3">
        <f>IF($C$2=0,"-",AVERAGE(D29:S29))</f>
        <v>0.97916666666666674</v>
      </c>
      <c r="C29" s="206" t="s">
        <v>1</v>
      </c>
      <c r="D29" s="207">
        <f>IF(D$39=0%,"-",IF(D$2=0,"-",BRISBANE!$B29))</f>
        <v>1</v>
      </c>
      <c r="E29" s="207">
        <f>IF(E$39=0%,"-",IF(E$2=0,"-",CASEY!$B29))</f>
        <v>1</v>
      </c>
      <c r="F29" s="207">
        <f>IF(F$39=0%,"-",IF(F$2=0,"-",FRANKSTON!$B29))</f>
        <v>0.83333333333333337</v>
      </c>
      <c r="G29" s="207">
        <f>IF(G$39=0%,"-",IF(G$2=0,"-",LAUNCESTON!$B29))</f>
        <v>1</v>
      </c>
      <c r="H29" s="207">
        <f>IF(H$39=0%,"-",IF(H$2=0,"-",MONASH!$B29))</f>
        <v>1</v>
      </c>
      <c r="I29" s="207">
        <f>IF(I$39=0%,"-",IF(I$2=0,"-",ONKAPARINGA!$B29))</f>
        <v>1</v>
      </c>
      <c r="J29" s="207">
        <f>IF(J$39=0%,"-",IF(J$2=0,"-",STIRLING!$B29))</f>
        <v>1</v>
      </c>
      <c r="K29" s="207">
        <f>IF(K$39=0%,"-",IF(K$2=0,"-",BAYSIDE!$B29))</f>
        <v>1</v>
      </c>
      <c r="L29" s="207">
        <f>IF(L$39=0%,"-",IF(L$2=0,"-",GEELONG!$B29))</f>
        <v>1</v>
      </c>
      <c r="M29" s="207">
        <f>IF(M$39=0%,"-",IF(M$2=0,"-",KINGSTON!$B29))</f>
        <v>1</v>
      </c>
      <c r="N29" s="207">
        <f>IF(N$39=0%,"-",IF(N$2=0,"-",MORNINGTON!$B29))</f>
        <v>0.83333333333333337</v>
      </c>
      <c r="O29" s="207">
        <f>IF(O$39=0%,"-",IF(O$2=0,"-",BOORANDARA!$B29))</f>
        <v>1</v>
      </c>
      <c r="P29" s="207">
        <f>IF(P$39=0%,"-",IF(P$2=0,"-",KNOX!$B29))</f>
        <v>1</v>
      </c>
      <c r="Q29" s="207">
        <f>IF(Q$39=0%,"-",IF(Q$2=0,"-",MANNINGHAM!$B29))</f>
        <v>1</v>
      </c>
      <c r="R29" s="207">
        <f>IF(R$39=0%,"-",IF(R$2=0,"-",MAROONDAH!$B29))</f>
        <v>1</v>
      </c>
      <c r="S29" s="207">
        <f>IF(S$39=0%,"-",IF(S$2=0,"-",WHITEHORSE!$B29))</f>
        <v>1</v>
      </c>
      <c r="T29" s="207"/>
      <c r="U29" s="207"/>
      <c r="V29" s="207"/>
      <c r="W29" s="207"/>
      <c r="X29" s="207"/>
      <c r="Y29" s="207"/>
      <c r="Z29" s="207"/>
      <c r="AA29" s="207"/>
      <c r="AB29" s="207"/>
      <c r="AC29" s="207"/>
      <c r="AD29" s="207"/>
      <c r="AE29" s="207"/>
      <c r="AF29" s="207"/>
      <c r="AG29" s="207"/>
    </row>
    <row r="30" spans="1:36" ht="18" customHeight="1" x14ac:dyDescent="0.2">
      <c r="A30" s="86" t="s">
        <v>31</v>
      </c>
      <c r="B30" s="3">
        <f>IF($C$2=0,"-",AVERAGE(D30:S30))</f>
        <v>0.93750000000000011</v>
      </c>
      <c r="C30" s="206" t="s">
        <v>1</v>
      </c>
      <c r="D30" s="208">
        <f>IF(D$39=0%,"-",IF(D$2=0,"-",BRISBANE!$B30))</f>
        <v>1</v>
      </c>
      <c r="E30" s="208">
        <f>IF(E$39=0%,"-",IF(E$2=0,"-",CASEY!$B30))</f>
        <v>1</v>
      </c>
      <c r="F30" s="208">
        <f>IF(F$39=0%,"-",IF(F$2=0,"-",FRANKSTON!$B30))</f>
        <v>1</v>
      </c>
      <c r="G30" s="208">
        <f>IF(G$39=0%,"-",IF(G$2=0,"-",LAUNCESTON!$B30))</f>
        <v>1</v>
      </c>
      <c r="H30" s="208">
        <f>IF(H$39=0%,"-",IF(H$2=0,"-",MONASH!$B30))</f>
        <v>0.66666666666666663</v>
      </c>
      <c r="I30" s="208">
        <f>IF(I$39=0%,"-",IF(I$2=0,"-",ONKAPARINGA!$B30))</f>
        <v>1</v>
      </c>
      <c r="J30" s="208">
        <f>IF(J$39=0%,"-",IF(J$2=0,"-",STIRLING!$B30))</f>
        <v>1</v>
      </c>
      <c r="K30" s="208">
        <f>IF(K$39=0%,"-",IF(K$2=0,"-",BAYSIDE!$B30))</f>
        <v>0.83333333333333337</v>
      </c>
      <c r="L30" s="208">
        <f>IF(L$39=0%,"-",IF(L$2=0,"-",GEELONG!$B30))</f>
        <v>1</v>
      </c>
      <c r="M30" s="208">
        <f>IF(M$39=0%,"-",IF(M$2=0,"-",KINGSTON!$B30))</f>
        <v>1</v>
      </c>
      <c r="N30" s="208">
        <f>IF(N$39=0%,"-",IF(N$2=0,"-",MORNINGTON!$B30))</f>
        <v>1</v>
      </c>
      <c r="O30" s="208">
        <f>IF(O$39=0%,"-",IF(O$2=0,"-",BOORANDARA!$B30))</f>
        <v>0.83333333333333337</v>
      </c>
      <c r="P30" s="208">
        <f>IF(P$39=0%,"-",IF(P$2=0,"-",KNOX!$B30))</f>
        <v>0.83333333333333337</v>
      </c>
      <c r="Q30" s="208">
        <f>IF(Q$39=0%,"-",IF(Q$2=0,"-",MANNINGHAM!$B30))</f>
        <v>1</v>
      </c>
      <c r="R30" s="208">
        <f>IF(R$39=0%,"-",IF(R$2=0,"-",MAROONDAH!$B30))</f>
        <v>0.83333333333333337</v>
      </c>
      <c r="S30" s="208">
        <f>IF(S$39=0%,"-",IF(S$2=0,"-",WHITEHORSE!$B30))</f>
        <v>1</v>
      </c>
      <c r="T30" s="208"/>
      <c r="U30" s="208"/>
      <c r="V30" s="208"/>
      <c r="W30" s="208"/>
      <c r="X30" s="208"/>
      <c r="Y30" s="208"/>
      <c r="Z30" s="208"/>
      <c r="AA30" s="208"/>
      <c r="AB30" s="208"/>
      <c r="AC30" s="208"/>
      <c r="AD30" s="208"/>
      <c r="AE30" s="208"/>
      <c r="AF30" s="208"/>
      <c r="AG30" s="208"/>
    </row>
    <row r="31" spans="1:36" ht="18" customHeight="1" x14ac:dyDescent="0.2">
      <c r="A31" s="86" t="s">
        <v>32</v>
      </c>
      <c r="B31" s="3">
        <f>IF($C$2=0,"-",AVERAGE(D31:S31))</f>
        <v>0.81562500000000016</v>
      </c>
      <c r="C31" s="206" t="s">
        <v>1</v>
      </c>
      <c r="D31" s="207">
        <f>IF(D$39=0%,"-",IF(D$2=0,"-",BRISBANE!$B31))</f>
        <v>1</v>
      </c>
      <c r="E31" s="207">
        <f>IF(E$39=0%,"-",IF(E$2=0,"-",CASEY!$B31))</f>
        <v>0.83333333333333337</v>
      </c>
      <c r="F31" s="207">
        <f>IF(F$39=0%,"-",IF(F$2=0,"-",FRANKSTON!$B31))</f>
        <v>0.91666666666666663</v>
      </c>
      <c r="G31" s="207">
        <f>IF(G$39=0%,"-",IF(G$2=0,"-",LAUNCESTON!$B31))</f>
        <v>1</v>
      </c>
      <c r="H31" s="207">
        <f>IF(H$39=0%,"-",IF(H$2=0,"-",MONASH!$B31))</f>
        <v>0.66666666666666663</v>
      </c>
      <c r="I31" s="207">
        <f>IF(I$39=0%,"-",IF(I$2=0,"-",ONKAPARINGA!$B31))</f>
        <v>1</v>
      </c>
      <c r="J31" s="207">
        <f>IF(J$39=0%,"-",IF(J$2=0,"-",STIRLING!$B31))</f>
        <v>0.33333333333333331</v>
      </c>
      <c r="K31" s="207">
        <f>IF(K$39=0%,"-",IF(K$2=0,"-",BAYSIDE!$B31))</f>
        <v>0.5</v>
      </c>
      <c r="L31" s="207">
        <f>IF(L$39=0%,"-",IF(L$2=0,"-",GEELONG!$B31))</f>
        <v>1</v>
      </c>
      <c r="M31" s="207">
        <f>IF(M$39=0%,"-",IF(M$2=0,"-",KINGSTON!$B31))</f>
        <v>0.83333333333333337</v>
      </c>
      <c r="N31" s="207">
        <f>IF(N$39=0%,"-",IF(N$2=0,"-",MORNINGTON!$B31))</f>
        <v>1</v>
      </c>
      <c r="O31" s="207">
        <f>IF(O$39=0%,"-",IF(O$2=0,"-",BOORANDARA!$B31))</f>
        <v>0.5</v>
      </c>
      <c r="P31" s="207">
        <f>IF(P$39=0%,"-",IF(P$2=0,"-",KNOX!$B31))</f>
        <v>0.83333333333333337</v>
      </c>
      <c r="Q31" s="207">
        <f>IF(Q$39=0%,"-",IF(Q$2=0,"-",MANNINGHAM!$B31))</f>
        <v>0.83333333333333337</v>
      </c>
      <c r="R31" s="207">
        <f>IF(R$39=0%,"-",IF(R$2=0,"-",MAROONDAH!$B31))</f>
        <v>1</v>
      </c>
      <c r="S31" s="207">
        <f>IF(S$39=0%,"-",IF(S$2=0,"-",WHITEHORSE!$B31))</f>
        <v>0.8</v>
      </c>
      <c r="T31" s="207"/>
      <c r="U31" s="207"/>
      <c r="V31" s="207"/>
      <c r="W31" s="207"/>
      <c r="X31" s="207"/>
      <c r="Y31" s="207"/>
      <c r="Z31" s="207"/>
      <c r="AA31" s="207"/>
      <c r="AB31" s="207"/>
      <c r="AC31" s="207"/>
      <c r="AD31" s="207"/>
      <c r="AE31" s="207"/>
      <c r="AF31" s="207"/>
      <c r="AG31" s="207"/>
    </row>
    <row r="32" spans="1:36" ht="18" customHeight="1" x14ac:dyDescent="0.2">
      <c r="A32" s="292" t="s">
        <v>102</v>
      </c>
      <c r="B32" s="3">
        <f>IF($C$2=0,"-",AVERAGE(D32:S32))</f>
        <v>0.95208333333333339</v>
      </c>
      <c r="C32" s="206" t="s">
        <v>1</v>
      </c>
      <c r="D32" s="208">
        <f>IF(D$39=0%,"-",IF(D$2=0,"-",BRISBANE!$B32))</f>
        <v>1</v>
      </c>
      <c r="E32" s="208">
        <f>IF(E$39=0%,"-",IF(E$2=0,"-",CASEY!$B32))</f>
        <v>1</v>
      </c>
      <c r="F32" s="208">
        <f>IF(F$39=0%,"-",IF(F$2=0,"-",FRANKSTON!$B32))</f>
        <v>0.83333333333333337</v>
      </c>
      <c r="G32" s="208">
        <f>IF(G$39=0%,"-",IF(G$2=0,"-",LAUNCESTON!$B32))</f>
        <v>1</v>
      </c>
      <c r="H32" s="208">
        <f>IF(H$39=0%,"-",IF(H$2=0,"-",MONASH!$B32))</f>
        <v>0.83333333333333337</v>
      </c>
      <c r="I32" s="208">
        <f>IF(I$39=0%,"-",IF(I$2=0,"-",ONKAPARINGA!$B32))</f>
        <v>1</v>
      </c>
      <c r="J32" s="208">
        <f>IF(J$39=0%,"-",IF(J$2=0,"-",STIRLING!$B32))</f>
        <v>0.66666666666666663</v>
      </c>
      <c r="K32" s="208">
        <f>IF(K$39=0%,"-",IF(K$2=0,"-",BAYSIDE!$B32))</f>
        <v>1</v>
      </c>
      <c r="L32" s="208">
        <f>IF(L$39=0%,"-",IF(L$2=0,"-",GEELONG!$B32))</f>
        <v>1</v>
      </c>
      <c r="M32" s="208">
        <f>IF(M$39=0%,"-",IF(M$2=0,"-",KINGSTON!$B32))</f>
        <v>1</v>
      </c>
      <c r="N32" s="208">
        <f>IF(N$39=0%,"-",IF(N$2=0,"-",MORNINGTON!$B32))</f>
        <v>1</v>
      </c>
      <c r="O32" s="208">
        <f>IF(O$39=0%,"-",IF(O$2=0,"-",BOORANDARA!$B32))</f>
        <v>1</v>
      </c>
      <c r="P32" s="208">
        <f>IF(P$39=0%,"-",IF(P$2=0,"-",KNOX!$B32))</f>
        <v>1</v>
      </c>
      <c r="Q32" s="208">
        <f>IF(Q$39=0%,"-",IF(Q$2=0,"-",MANNINGHAM!$B32))</f>
        <v>1</v>
      </c>
      <c r="R32" s="208">
        <f>IF(R$39=0%,"-",IF(R$2=0,"-",MAROONDAH!$B32))</f>
        <v>1</v>
      </c>
      <c r="S32" s="208">
        <f>IF(S$39=0%,"-",IF(S$2=0,"-",WHITEHORSE!$B32))</f>
        <v>0.9</v>
      </c>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46</v>
      </c>
      <c r="B34" s="37">
        <f>IF($C$2=0,"-",AVERAGE(D34:S34))</f>
        <v>1.6666666666666666E-2</v>
      </c>
      <c r="C34" s="212" t="s">
        <v>40</v>
      </c>
      <c r="D34" s="213">
        <f>IF(D$39=0%,"-",BRISBANE!$B$34)</f>
        <v>0</v>
      </c>
      <c r="E34" s="213">
        <f>IF(E$39=0%,"-",CASEY!$B$34)</f>
        <v>0</v>
      </c>
      <c r="F34" s="213">
        <f>IF(F$39=0%,"-",FRANKSTON!$B$34)</f>
        <v>0</v>
      </c>
      <c r="G34" s="213">
        <f>IF(G$39=0%,"-",LAUNCESTON!$B$34)</f>
        <v>0</v>
      </c>
      <c r="H34" s="213">
        <f>IF(H$39=0%,"-",MONASH!$B$34)</f>
        <v>0</v>
      </c>
      <c r="I34" s="213">
        <f>IF(I$39=0%,"-",ONKAPARINGA!$B$34)</f>
        <v>0</v>
      </c>
      <c r="J34" s="213">
        <f>IF(J$39=0%,"-",STIRLING!$B$34)</f>
        <v>0</v>
      </c>
      <c r="K34" s="213">
        <f>IF(K$39=0%,"-",BAYSIDE!$B$34)</f>
        <v>0.16666666666666666</v>
      </c>
      <c r="L34" s="213">
        <f>IF(L$39=0%,"-",GEELONG!$B$34)</f>
        <v>0</v>
      </c>
      <c r="M34" s="213">
        <f>IF(M$39=0%,"-",KINGSTON!$B$34)</f>
        <v>0</v>
      </c>
      <c r="N34" s="213">
        <f>IF(N$39=0%,"-",MORNINGTON!$B$34)</f>
        <v>0</v>
      </c>
      <c r="O34" s="213">
        <f>IF(O$39=0%,"-",BOORANDARA!$B$34)</f>
        <v>0</v>
      </c>
      <c r="P34" s="213">
        <f>IF(P$39=0%,"-",KNOX!$B$34)</f>
        <v>0</v>
      </c>
      <c r="Q34" s="213">
        <f>IF(Q$39=0%,"-",MANNINGHAM!$B$34)</f>
        <v>0</v>
      </c>
      <c r="R34" s="213">
        <f>IF(R$39=0%,"-",MAROONDAH!$B$34)</f>
        <v>0</v>
      </c>
      <c r="S34" s="213">
        <f>IF(S$39=0%,"-",WHITEHORSE!$B$34)</f>
        <v>0.1</v>
      </c>
      <c r="T34" s="213"/>
      <c r="U34" s="213"/>
      <c r="V34" s="213"/>
      <c r="W34" s="213"/>
      <c r="X34" s="213"/>
      <c r="Y34" s="213"/>
      <c r="Z34" s="213"/>
      <c r="AA34" s="213"/>
      <c r="AB34" s="213"/>
      <c r="AC34" s="213"/>
      <c r="AD34" s="213"/>
      <c r="AE34" s="213"/>
      <c r="AF34" s="213"/>
      <c r="AG34" s="213"/>
      <c r="AI34" s="215"/>
    </row>
    <row r="35" spans="1:35" ht="18" customHeight="1" x14ac:dyDescent="0.2">
      <c r="A35" s="45" t="s">
        <v>54</v>
      </c>
      <c r="B35" s="3">
        <f>IF($C$2=0,"-",AVERAGE(D35:S35))</f>
        <v>0</v>
      </c>
      <c r="C35" s="216">
        <v>-0.3</v>
      </c>
      <c r="D35" s="207">
        <f>IF(D$39=0%,"-",IF(D$2=0,"-",BRISBANE!$B35))</f>
        <v>0</v>
      </c>
      <c r="E35" s="207">
        <f>IF(E$39=0%,"-",IF(E$2=0,"-",CASEY!$B35))</f>
        <v>0</v>
      </c>
      <c r="F35" s="207">
        <f>IF(F$39=0%,"-",IF(F$2=0,"-",FRANKSTON!$B35))</f>
        <v>0</v>
      </c>
      <c r="G35" s="207">
        <f>IF(G$39=0%,"-",IF(G$2=0,"-",LAUNCESTON!$B35))</f>
        <v>0</v>
      </c>
      <c r="H35" s="207">
        <f>IF(H$39=0%,"-",IF(H$2=0,"-",MONASH!$B35))</f>
        <v>0</v>
      </c>
      <c r="I35" s="207">
        <f>IF(I$39=0%,"-",IF(I$2=0,"-",ONKAPARINGA!$B35))</f>
        <v>0</v>
      </c>
      <c r="J35" s="207">
        <f>IF(J$39=0%,"-",IF(J$2=0,"-",STIRLING!$B35))</f>
        <v>0</v>
      </c>
      <c r="K35" s="207">
        <f>IF(K$39=0%,"-",IF(K$2=0,"-",BAYSIDE!$B35))</f>
        <v>0</v>
      </c>
      <c r="L35" s="207">
        <f>IF(L$39=0%,"-",IF(L$2=0,"-",GEELONG!$B35))</f>
        <v>0</v>
      </c>
      <c r="M35" s="207">
        <f>IF(M$39=0%,"-",IF(M$2=0,"-",KINGSTON!$B35))</f>
        <v>0</v>
      </c>
      <c r="N35" s="207">
        <f>IF(N$39=0%,"-",IF(N$2=0,"-",MORNINGTON!$B35))</f>
        <v>0</v>
      </c>
      <c r="O35" s="207">
        <f>IF(O$39=0%,"-",IF(O$2=0,"-",BOORANDARA!$B35))</f>
        <v>0</v>
      </c>
      <c r="P35" s="207">
        <f>IF(P$39=0%,"-",IF(P$2=0,"-",KNOX!$B35))</f>
        <v>0</v>
      </c>
      <c r="Q35" s="207">
        <f>IF(Q$39=0%,"-",IF(Q$2=0,"-",MANNINGHAM!$B35))</f>
        <v>0</v>
      </c>
      <c r="R35" s="207">
        <f>IF(R$39=0%,"-",IF(R$2=0,"-",MAROONDAH!$B35))</f>
        <v>0</v>
      </c>
      <c r="S35" s="207">
        <f>IF(S$39=0%,"-",IF(S$2=0,"-",WHITEHORSE!$B35))</f>
        <v>0</v>
      </c>
      <c r="T35" s="207"/>
      <c r="U35" s="207"/>
      <c r="V35" s="207"/>
      <c r="W35" s="207"/>
      <c r="X35" s="207"/>
      <c r="Y35" s="207"/>
      <c r="Z35" s="207"/>
      <c r="AA35" s="207"/>
      <c r="AB35" s="207"/>
      <c r="AC35" s="207"/>
      <c r="AD35" s="207"/>
      <c r="AE35" s="207"/>
      <c r="AF35" s="207"/>
      <c r="AG35" s="207"/>
      <c r="AI35" t="s">
        <v>1</v>
      </c>
    </row>
    <row r="36" spans="1:35" ht="18" customHeight="1" x14ac:dyDescent="0.2">
      <c r="A36" s="45" t="s">
        <v>55</v>
      </c>
      <c r="B36" s="3">
        <f>IF($C$2=0,"-",AVERAGE(D36:S36))</f>
        <v>1.6666666666666666E-2</v>
      </c>
      <c r="C36" s="216">
        <v>-0.1</v>
      </c>
      <c r="D36" s="208">
        <f>IF(D$39=0%,"-",IF(D$2=0,"-",BRISBANE!$B36))</f>
        <v>0</v>
      </c>
      <c r="E36" s="208">
        <f>IF(E$39=0%,"-",IF(E$2=0,"-",CASEY!$B36))</f>
        <v>0</v>
      </c>
      <c r="F36" s="208">
        <f>IF(F$39=0%,"-",IF(F$2=0,"-",FRANKSTON!$B36))</f>
        <v>0</v>
      </c>
      <c r="G36" s="208">
        <f>IF(G$39=0%,"-",IF(G$2=0,"-",LAUNCESTON!$B36))</f>
        <v>0</v>
      </c>
      <c r="H36" s="208">
        <f>IF(H$39=0%,"-",IF(H$2=0,"-",MONASH!$B36))</f>
        <v>0</v>
      </c>
      <c r="I36" s="208">
        <f>IF(I$39=0%,"-",IF(I$2=0,"-",ONKAPARINGA!$B36))</f>
        <v>0</v>
      </c>
      <c r="J36" s="208">
        <f>IF(J$39=0%,"-",IF(J$2=0,"-",STIRLING!$B36))</f>
        <v>0</v>
      </c>
      <c r="K36" s="208">
        <f>IF(K$39=0%,"-",IF(K$2=0,"-",BAYSIDE!$B36))</f>
        <v>0.16666666666666666</v>
      </c>
      <c r="L36" s="208">
        <f>IF(L$39=0%,"-",IF(L$2=0,"-",GEELONG!$B36))</f>
        <v>0</v>
      </c>
      <c r="M36" s="208">
        <f>IF(M$39=0%,"-",IF(M$2=0,"-",KINGSTON!$B36))</f>
        <v>0</v>
      </c>
      <c r="N36" s="208">
        <f>IF(N$39=0%,"-",IF(N$2=0,"-",MORNINGTON!$B36))</f>
        <v>0</v>
      </c>
      <c r="O36" s="208">
        <f>IF(O$39=0%,"-",IF(O$2=0,"-",BOORANDARA!$B36))</f>
        <v>0</v>
      </c>
      <c r="P36" s="208">
        <f>IF(P$39=0%,"-",IF(P$2=0,"-",KNOX!$B36))</f>
        <v>0</v>
      </c>
      <c r="Q36" s="208">
        <f>IF(Q$39=0%,"-",IF(Q$2=0,"-",MANNINGHAM!$B36))</f>
        <v>0</v>
      </c>
      <c r="R36" s="208">
        <f>IF(R$39=0%,"-",IF(R$2=0,"-",MAROONDAH!$B36))</f>
        <v>0</v>
      </c>
      <c r="S36" s="208">
        <f>IF(S$39=0%,"-",IF(S$2=0,"-",WHITEHORSE!$B36))</f>
        <v>0.1</v>
      </c>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33</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
        <v>83</v>
      </c>
      <c r="B39" s="289">
        <f t="shared" ref="B39:B45" si="3">IF($C$2=0,"-",AVERAGE(D39:S39))</f>
        <v>1</v>
      </c>
      <c r="C39" s="219" t="s">
        <v>1</v>
      </c>
      <c r="D39" s="208">
        <f>IF(BRISBANE!$C2=0,"-",BRISBANE!$B39)</f>
        <v>1</v>
      </c>
      <c r="E39" s="208">
        <f>IF(CASEY!$C2=0,"-",CASEY!$B39)</f>
        <v>1</v>
      </c>
      <c r="F39" s="208">
        <f>IF(FRANKSTON!$C2=0,"-",FRANKSTON!$B39)</f>
        <v>1</v>
      </c>
      <c r="G39" s="208">
        <f>IF(LAUNCESTON!$C2=0,"-",LAUNCESTON!$B39)</f>
        <v>1</v>
      </c>
      <c r="H39" s="208">
        <f>IF(MONASH!$C2=0,"-",MONASH!$B39)</f>
        <v>1</v>
      </c>
      <c r="I39" s="208">
        <f>IF(ONKAPARINGA!$C2=0,"-",ONKAPARINGA!$B39)</f>
        <v>1</v>
      </c>
      <c r="J39" s="208">
        <f>IF(STIRLING!$C2=0,"-",STIRLING!$B39)</f>
        <v>1</v>
      </c>
      <c r="K39" s="208">
        <f>IF(BAYSIDE!$C2=0,"-",BAYSIDE!$B39)</f>
        <v>1</v>
      </c>
      <c r="L39" s="208">
        <f>IF(GEELONG!$C2=0,"-",GEELONG!$B39)</f>
        <v>1</v>
      </c>
      <c r="M39" s="208">
        <f>IF(KINGSTON!$C2=0,"-",KINGSTON!$B39)</f>
        <v>1</v>
      </c>
      <c r="N39" s="208">
        <f>IF(MORNINGTON!$C2=0,"-",MORNINGTON!$B39)</f>
        <v>1</v>
      </c>
      <c r="O39" s="208">
        <f>IF(BOORANDARA!$C2=0,"-",BOORANDARA!$B39)</f>
        <v>1</v>
      </c>
      <c r="P39" s="208">
        <f>IF(KNOX!$C2=0,"-",KNOX!$B39)</f>
        <v>1</v>
      </c>
      <c r="Q39" s="208">
        <f>IF(MANNINGHAM!$C2=0,"-",MANNINGHAM!$B39)</f>
        <v>1</v>
      </c>
      <c r="R39" s="208">
        <f>IF(MAROONDAH!$C2=0,"-",MAROONDAH!$B39)</f>
        <v>1</v>
      </c>
      <c r="S39" s="208">
        <f>IF(WHITEHORSE!$C2=0,"-",WHITEHORSE!$B39)</f>
        <v>1</v>
      </c>
      <c r="T39" s="208"/>
      <c r="U39" s="208"/>
      <c r="V39" s="208"/>
      <c r="W39" s="208"/>
      <c r="X39" s="208"/>
      <c r="Y39" s="208"/>
      <c r="Z39" s="208"/>
      <c r="AA39" s="208"/>
      <c r="AB39" s="208"/>
      <c r="AC39" s="208"/>
      <c r="AD39" s="208"/>
      <c r="AE39" s="208"/>
      <c r="AF39" s="208"/>
      <c r="AG39" s="208"/>
    </row>
    <row r="40" spans="1:35" ht="18" customHeight="1" x14ac:dyDescent="0.2">
      <c r="A40" s="86" t="s">
        <v>39</v>
      </c>
      <c r="B40" s="291">
        <f t="shared" si="3"/>
        <v>2.2063802083333332E-3</v>
      </c>
      <c r="C40" s="220" t="s">
        <v>1</v>
      </c>
      <c r="D40" s="291">
        <f>IF(D$39=0%,"-",IF(D$2=0,"-",BRISBANE!$B40))</f>
        <v>2.1720679012345681E-3</v>
      </c>
      <c r="E40" s="291">
        <f>IF(E$39=0%,"-",IF(E$2=0,"-",CASEY!$B40))</f>
        <v>2.1277006172839507E-3</v>
      </c>
      <c r="F40" s="291">
        <f>IF(F$39=0%,"-",IF(F$2=0,"-",FRANKSTON!$B40))</f>
        <v>1.7438271604938275E-3</v>
      </c>
      <c r="G40" s="291">
        <f>IF(G$39=0%,"-",IF(G$2=0,"-",LAUNCESTON!$B40))</f>
        <v>1.577932098765432E-3</v>
      </c>
      <c r="H40" s="291">
        <f>IF(H$39=0%,"-",IF(H$2=0,"-",MONASH!$B40))</f>
        <v>1.2326388888888888E-3</v>
      </c>
      <c r="I40" s="291">
        <f>IF(I$39=0%,"-",IF(I$2=0,"-",ONKAPARINGA!$B40))</f>
        <v>1.7283950617283949E-3</v>
      </c>
      <c r="J40" s="291">
        <f>IF(J$39=0%,"-",IF(J$2=0,"-",STIRLING!$B40))</f>
        <v>2.2685185185185182E-3</v>
      </c>
      <c r="K40" s="291">
        <f>IF(K$39=0%,"-",IF(K$2=0,"-",BAYSIDE!$B40))</f>
        <v>2.1412037037037038E-3</v>
      </c>
      <c r="L40" s="291">
        <f>IF(L$39=0%,"-",IF(L$2=0,"-",GEELONG!$B40))</f>
        <v>2.2280092592592594E-3</v>
      </c>
      <c r="M40" s="291">
        <f>IF(M$39=0%,"-",IF(M$2=0,"-",KINGSTON!$B40))</f>
        <v>2.2415123456790121E-3</v>
      </c>
      <c r="N40" s="291">
        <f>IF(N$39=0%,"-",IF(N$2=0,"-",MORNINGTON!$B40))</f>
        <v>3.3622685185185192E-3</v>
      </c>
      <c r="O40" s="291">
        <f>IF(O$39=0%,"-",IF(O$2=0,"-",BOORANDARA!$B40))</f>
        <v>2.7623456790123457E-3</v>
      </c>
      <c r="P40" s="291">
        <f>IF(P$39=0%,"-",IF(P$2=0,"-",KNOX!$B40))</f>
        <v>2.2704475308641977E-3</v>
      </c>
      <c r="Q40" s="291">
        <f>IF(Q$39=0%,"-",IF(Q$2=0,"-",MANNINGHAM!$B40))</f>
        <v>1.9251543209876543E-3</v>
      </c>
      <c r="R40" s="291">
        <f>IF(R$39=0%,"-",IF(R$2=0,"-",MAROONDAH!$B40))</f>
        <v>1.8267746913580244E-3</v>
      </c>
      <c r="S40" s="291">
        <f>IF(S$39=0%,"-",IF(S$2=0,"-",WHITEHORSE!$B40))</f>
        <v>3.6932870370370366E-3</v>
      </c>
      <c r="T40" s="221"/>
      <c r="U40" s="221"/>
      <c r="V40" s="221"/>
      <c r="W40" s="221"/>
      <c r="X40" s="221"/>
      <c r="Y40" s="221"/>
      <c r="Z40" s="221"/>
      <c r="AA40" s="221"/>
      <c r="AB40" s="221"/>
      <c r="AC40" s="221"/>
      <c r="AD40" s="221"/>
      <c r="AE40" s="221"/>
      <c r="AF40" s="221"/>
      <c r="AG40" s="221"/>
      <c r="AH40" s="46"/>
    </row>
    <row r="41" spans="1:35" ht="18" customHeight="1" x14ac:dyDescent="0.2">
      <c r="A41" s="86" t="s">
        <v>38</v>
      </c>
      <c r="B41" s="34">
        <f t="shared" si="3"/>
        <v>5.4375</v>
      </c>
      <c r="C41" s="219" t="s">
        <v>1</v>
      </c>
      <c r="D41" s="222">
        <f>IF(D$39=0%,"-",IF(D$2=0,"-",BRISBANE!$B41))</f>
        <v>5.333333333333333</v>
      </c>
      <c r="E41" s="222">
        <f>IF(E$39=0%,"-",IF(E$2=0,"-",CASEY!$B41))</f>
        <v>6</v>
      </c>
      <c r="F41" s="222">
        <f>IF(F$39=0%,"-",IF(F$2=0,"-",FRANKSTON!$B41))</f>
        <v>5.333333333333333</v>
      </c>
      <c r="G41" s="222">
        <f>IF(G$39=0%,"-",IF(G$2=0,"-",LAUNCESTON!$B41))</f>
        <v>5.5</v>
      </c>
      <c r="H41" s="222">
        <f>IF(H$39=0%,"-",IF(H$2=0,"-",MONASH!$B41))</f>
        <v>4.166666666666667</v>
      </c>
      <c r="I41" s="222">
        <f>IF(I$39=0%,"-",IF(I$2=0,"-",ONKAPARINGA!$B41))</f>
        <v>5.333333333333333</v>
      </c>
      <c r="J41" s="222">
        <f>IF(J$39=0%,"-",IF(J$2=0,"-",STIRLING!$B41))</f>
        <v>5</v>
      </c>
      <c r="K41" s="222">
        <f>IF(K$39=0%,"-",IF(K$2=0,"-",BAYSIDE!$B41))</f>
        <v>4.666666666666667</v>
      </c>
      <c r="L41" s="222">
        <f>IF(L$39=0%,"-",IF(L$2=0,"-",GEELONG!$B41))</f>
        <v>5.833333333333333</v>
      </c>
      <c r="M41" s="222">
        <f>IF(M$39=0%,"-",IF(M$2=0,"-",KINGSTON!$B41))</f>
        <v>6</v>
      </c>
      <c r="N41" s="222">
        <f>IF(N$39=0%,"-",IF(N$2=0,"-",MORNINGTON!$B41))</f>
        <v>5.5</v>
      </c>
      <c r="O41" s="222">
        <f>IF(O$39=0%,"-",IF(O$2=0,"-",BOORANDARA!$B41))</f>
        <v>4.666666666666667</v>
      </c>
      <c r="P41" s="222">
        <f>IF(P$39=0%,"-",IF(P$2=0,"-",KNOX!$B41))</f>
        <v>5.5</v>
      </c>
      <c r="Q41" s="222">
        <f>IF(Q$39=0%,"-",IF(Q$2=0,"-",MANNINGHAM!$B41))</f>
        <v>6</v>
      </c>
      <c r="R41" s="222">
        <f>IF(R$39=0%,"-",IF(R$2=0,"-",MAROONDAH!$B41))</f>
        <v>6.166666666666667</v>
      </c>
      <c r="S41" s="222">
        <f>IF(S$39=0%,"-",IF(S$2=0,"-",WHITEHORSE!$B41))</f>
        <v>6</v>
      </c>
      <c r="T41" s="222"/>
      <c r="U41" s="222"/>
      <c r="V41" s="222"/>
      <c r="W41" s="222"/>
      <c r="X41" s="222"/>
      <c r="Y41" s="222"/>
      <c r="Z41" s="222"/>
      <c r="AA41" s="222"/>
      <c r="AB41" s="222"/>
      <c r="AC41" s="222"/>
      <c r="AD41" s="222"/>
      <c r="AE41" s="222"/>
      <c r="AF41" s="222"/>
      <c r="AG41" s="222"/>
    </row>
    <row r="42" spans="1:35" ht="18" customHeight="1" x14ac:dyDescent="0.2">
      <c r="A42" s="86" t="s">
        <v>35</v>
      </c>
      <c r="B42" s="3">
        <f t="shared" si="3"/>
        <v>0.81250000000000011</v>
      </c>
      <c r="C42" s="220" t="s">
        <v>1</v>
      </c>
      <c r="D42" s="223">
        <f>IF(D$39=0%,"-",IF(D$2=0,"-",BRISBANE!$B42))</f>
        <v>0.66666666666666663</v>
      </c>
      <c r="E42" s="223">
        <f>IF(E$39=0%,"-",IF(E$2=0,"-",CASEY!$B42))</f>
        <v>0.83333333333333337</v>
      </c>
      <c r="F42" s="223">
        <f>IF(F$39=0%,"-",IF(F$2=0,"-",FRANKSTON!$B42))</f>
        <v>1</v>
      </c>
      <c r="G42" s="223">
        <f>IF(G$39=0%,"-",IF(G$2=0,"-",LAUNCESTON!$B42))</f>
        <v>1</v>
      </c>
      <c r="H42" s="223">
        <f>IF(H$39=0%,"-",IF(H$2=0,"-",MONASH!$B42))</f>
        <v>0.5</v>
      </c>
      <c r="I42" s="223">
        <f>IF(I$39=0%,"-",IF(I$2=0,"-",ONKAPARINGA!$B42))</f>
        <v>0.66666666666666663</v>
      </c>
      <c r="J42" s="223">
        <f>IF(J$39=0%,"-",IF(J$2=0,"-",STIRLING!$B42))</f>
        <v>1</v>
      </c>
      <c r="K42" s="223">
        <f>IF(K$39=0%,"-",IF(K$2=0,"-",BAYSIDE!$B42))</f>
        <v>0.66666666666666663</v>
      </c>
      <c r="L42" s="223">
        <f>IF(L$39=0%,"-",IF(L$2=0,"-",GEELONG!$B42))</f>
        <v>0.66666666666666663</v>
      </c>
      <c r="M42" s="223">
        <f>IF(M$39=0%,"-",IF(M$2=0,"-",KINGSTON!$B42))</f>
        <v>0.83333333333333337</v>
      </c>
      <c r="N42" s="223">
        <f>IF(N$39=0%,"-",IF(N$2=0,"-",MORNINGTON!$B42))</f>
        <v>0.83333333333333337</v>
      </c>
      <c r="O42" s="223">
        <f>IF(O$39=0%,"-",IF(O$2=0,"-",BOORANDARA!$B42))</f>
        <v>0.66666666666666663</v>
      </c>
      <c r="P42" s="223">
        <f>IF(P$39=0%,"-",IF(P$2=0,"-",KNOX!$B42))</f>
        <v>0.83333333333333337</v>
      </c>
      <c r="Q42" s="223">
        <f>IF(Q$39=0%,"-",IF(Q$2=0,"-",MANNINGHAM!$B42))</f>
        <v>1</v>
      </c>
      <c r="R42" s="223">
        <f>IF(R$39=0%,"-",IF(R$2=0,"-",MAROONDAH!$B42))</f>
        <v>0.83333333333333337</v>
      </c>
      <c r="S42" s="223">
        <f>IF(S$39=0%,"-",IF(S$2=0,"-",WHITEHORSE!$B42))</f>
        <v>1</v>
      </c>
      <c r="T42" s="223"/>
      <c r="U42" s="223"/>
      <c r="V42" s="223"/>
      <c r="W42" s="223"/>
      <c r="X42" s="223"/>
      <c r="Y42" s="223"/>
      <c r="Z42" s="223"/>
      <c r="AA42" s="223"/>
      <c r="AB42" s="223"/>
      <c r="AC42" s="223"/>
      <c r="AD42" s="223"/>
      <c r="AE42" s="223"/>
      <c r="AF42" s="223"/>
      <c r="AG42" s="223"/>
      <c r="AH42" s="224"/>
    </row>
    <row r="43" spans="1:35" ht="18" customHeight="1" x14ac:dyDescent="0.2">
      <c r="A43" s="86" t="s">
        <v>36</v>
      </c>
      <c r="B43" s="3">
        <f t="shared" si="3"/>
        <v>0.39962121212121215</v>
      </c>
      <c r="C43" s="219" t="s">
        <v>1</v>
      </c>
      <c r="D43" s="208">
        <f>IF(D$39=0%,"-",IF(D$2=0,"-",BRISBANE!$B43))</f>
        <v>0.33333333333333331</v>
      </c>
      <c r="E43" s="208">
        <f>IF(E$39=0%,"-",IF(E$2=0,"-",CASEY!$B43))</f>
        <v>0.5</v>
      </c>
      <c r="F43" s="208">
        <f>IF(F$39=0%,"-",IF(F$2=0,"-",FRANKSTON!$B43))</f>
        <v>0.72727272727272729</v>
      </c>
      <c r="G43" s="208">
        <f>IF(G$39=0%,"-",IF(G$2=0,"-",LAUNCESTON!$B43))</f>
        <v>0.5</v>
      </c>
      <c r="H43" s="208">
        <f>IF(H$39=0%,"-",IF(H$2=0,"-",MONASH!$B43))</f>
        <v>0.4</v>
      </c>
      <c r="I43" s="208">
        <f>IF(I$39=0%,"-",IF(I$2=0,"-",ONKAPARINGA!$B43))</f>
        <v>0</v>
      </c>
      <c r="J43" s="208">
        <f>IF(J$39=0%,"-",IF(J$2=0,"-",STIRLING!$B43))</f>
        <v>1</v>
      </c>
      <c r="K43" s="208">
        <f>IF(K$39=0%,"-",IF(K$2=0,"-",BAYSIDE!$B43))</f>
        <v>0.33333333333333331</v>
      </c>
      <c r="L43" s="208">
        <f>IF(L$39=0%,"-",IF(L$2=0,"-",GEELONG!$B43))</f>
        <v>0.33333333333333331</v>
      </c>
      <c r="M43" s="208">
        <f>IF(M$39=0%,"-",IF(M$2=0,"-",KINGSTON!$B43))</f>
        <v>0.5</v>
      </c>
      <c r="N43" s="208">
        <f>IF(N$39=0%,"-",IF(N$2=0,"-",MORNINGTON!$B43))</f>
        <v>0.33333333333333331</v>
      </c>
      <c r="O43" s="208">
        <f>IF(O$39=0%,"-",IF(O$2=0,"-",BOORANDARA!$B43))</f>
        <v>0.16666666666666666</v>
      </c>
      <c r="P43" s="208">
        <f>IF(P$39=0%,"-",IF(P$2=0,"-",KNOX!$B43))</f>
        <v>0.16666666666666666</v>
      </c>
      <c r="Q43" s="208">
        <f>IF(Q$39=0%,"-",IF(Q$2=0,"-",MANNINGHAM!$B43))</f>
        <v>0.5</v>
      </c>
      <c r="R43" s="208">
        <f>IF(R$39=0%,"-",IF(R$2=0,"-",MAROONDAH!$B43))</f>
        <v>0.2</v>
      </c>
      <c r="S43" s="208">
        <f>IF(S$39=0%,"-",IF(S$2=0,"-",WHITEHORSE!$B43))</f>
        <v>0.4</v>
      </c>
      <c r="T43" s="208"/>
      <c r="U43" s="208"/>
      <c r="V43" s="208"/>
      <c r="W43" s="208"/>
      <c r="X43" s="208"/>
      <c r="Y43" s="208"/>
      <c r="Z43" s="208"/>
      <c r="AA43" s="208"/>
      <c r="AB43" s="208"/>
      <c r="AC43" s="208"/>
      <c r="AD43" s="208"/>
      <c r="AE43" s="208"/>
      <c r="AF43" s="208"/>
      <c r="AG43" s="208"/>
    </row>
    <row r="44" spans="1:35" ht="18" customHeight="1" x14ac:dyDescent="0.2">
      <c r="A44" s="86" t="s">
        <v>37</v>
      </c>
      <c r="B44" s="3">
        <f t="shared" si="3"/>
        <v>0.83333333333333326</v>
      </c>
      <c r="C44" s="220" t="s">
        <v>1</v>
      </c>
      <c r="D44" s="223">
        <f>IF(D$39=0%,"-",IF(D$2=0,"-",BRISBANE!$B44))</f>
        <v>0.66666666666666663</v>
      </c>
      <c r="E44" s="223">
        <f>IF(E$39=0%,"-",IF(E$2=0,"-",CASEY!$B44))</f>
        <v>0.66666666666666663</v>
      </c>
      <c r="F44" s="223">
        <f>IF(F$39=0%,"-",IF(F$2=0,"-",FRANKSTON!$B44))</f>
        <v>1</v>
      </c>
      <c r="G44" s="223">
        <f>IF(G$39=0%,"-",IF(G$2=0,"-",LAUNCESTON!$B44))</f>
        <v>1</v>
      </c>
      <c r="H44" s="223">
        <f>IF(H$39=0%,"-",IF(H$2=0,"-",MONASH!$B44))</f>
        <v>0.66666666666666663</v>
      </c>
      <c r="I44" s="223">
        <f>IF(I$39=0%,"-",IF(I$2=0,"-",ONKAPARINGA!$B44))</f>
        <v>0.66666666666666663</v>
      </c>
      <c r="J44" s="223">
        <f>IF(J$39=0%,"-",IF(J$2=0,"-",STIRLING!$B44))</f>
        <v>1</v>
      </c>
      <c r="K44" s="223">
        <f>IF(K$39=0%,"-",IF(K$2=0,"-",BAYSIDE!$B44))</f>
        <v>1</v>
      </c>
      <c r="L44" s="223">
        <f>IF(L$39=0%,"-",IF(L$2=0,"-",GEELONG!$B44))</f>
        <v>0.83333333333333337</v>
      </c>
      <c r="M44" s="223">
        <f>IF(M$39=0%,"-",IF(M$2=0,"-",KINGSTON!$B44))</f>
        <v>0.83333333333333337</v>
      </c>
      <c r="N44" s="223">
        <f>IF(N$39=0%,"-",IF(N$2=0,"-",MORNINGTON!$B44))</f>
        <v>0.83333333333333337</v>
      </c>
      <c r="O44" s="223">
        <f>IF(O$39=0%,"-",IF(O$2=0,"-",BOORANDARA!$B44))</f>
        <v>0.66666666666666663</v>
      </c>
      <c r="P44" s="223">
        <f>IF(P$39=0%,"-",IF(P$2=0,"-",KNOX!$B44))</f>
        <v>0.66666666666666663</v>
      </c>
      <c r="Q44" s="223">
        <f>IF(Q$39=0%,"-",IF(Q$2=0,"-",MANNINGHAM!$B44))</f>
        <v>0.83333333333333337</v>
      </c>
      <c r="R44" s="223">
        <f>IF(R$39=0%,"-",IF(R$2=0,"-",MAROONDAH!$B44))</f>
        <v>1</v>
      </c>
      <c r="S44" s="223">
        <f>IF(S$39=0%,"-",IF(S$2=0,"-",WHITEHORSE!$B44))</f>
        <v>1</v>
      </c>
      <c r="T44" s="223"/>
      <c r="U44" s="223"/>
      <c r="V44" s="223"/>
      <c r="W44" s="223"/>
      <c r="X44" s="223"/>
      <c r="Y44" s="223"/>
      <c r="Z44" s="223"/>
      <c r="AA44" s="223"/>
      <c r="AB44" s="223"/>
      <c r="AC44" s="223"/>
      <c r="AD44" s="223"/>
      <c r="AE44" s="223"/>
      <c r="AF44" s="223"/>
      <c r="AG44" s="223"/>
    </row>
    <row r="45" spans="1:35" ht="18" customHeight="1" x14ac:dyDescent="0.2">
      <c r="A45" s="86" t="s">
        <v>81</v>
      </c>
      <c r="B45" s="3">
        <f t="shared" si="3"/>
        <v>0.72499999999999998</v>
      </c>
      <c r="C45" s="219" t="s">
        <v>1</v>
      </c>
      <c r="D45" s="208">
        <f>IF(D$39=0%,"-",IF(D$2=0,"-",BRISBANE!$B45))</f>
        <v>1</v>
      </c>
      <c r="E45" s="208">
        <f>IF(E$39=0%,"-",IF(E$2=0,"-",CASEY!$B45))</f>
        <v>1</v>
      </c>
      <c r="F45" s="208">
        <f>IF(F$39=0%,"-",IF(F$2=0,"-",FRANKSTON!$B45))</f>
        <v>0.83333333333333337</v>
      </c>
      <c r="G45" s="208">
        <f>IF(G$39=0%,"-",IF(G$2=0,"-",LAUNCESTON!$B45))</f>
        <v>1</v>
      </c>
      <c r="H45" s="208">
        <f>IF(H$39=0%,"-",IF(H$2=0,"-",MONASH!$B45))</f>
        <v>0.66666666666666663</v>
      </c>
      <c r="I45" s="208">
        <f>IF(I$39=0%,"-",IF(I$2=0,"-",ONKAPARINGA!$B45))</f>
        <v>0.33333333333333331</v>
      </c>
      <c r="J45" s="208">
        <f>IF(J$39=0%,"-",IF(J$2=0,"-",STIRLING!$B45))</f>
        <v>0.66666666666666663</v>
      </c>
      <c r="K45" s="208">
        <f>IF(K$39=0%,"-",IF(K$2=0,"-",BAYSIDE!$B45))</f>
        <v>0.5</v>
      </c>
      <c r="L45" s="208">
        <f>IF(L$39=0%,"-",IF(L$2=0,"-",GEELONG!$B45))</f>
        <v>1</v>
      </c>
      <c r="M45" s="208">
        <f>IF(M$39=0%,"-",IF(M$2=0,"-",KINGSTON!$B45))</f>
        <v>0.66666666666666663</v>
      </c>
      <c r="N45" s="208">
        <f>IF(N$39=0%,"-",IF(N$2=0,"-",MORNINGTON!$B45))</f>
        <v>0.66666666666666663</v>
      </c>
      <c r="O45" s="208">
        <f>IF(O$39=0%,"-",IF(O$2=0,"-",BOORANDARA!$B45))</f>
        <v>0.66666666666666663</v>
      </c>
      <c r="P45" s="208">
        <f>IF(P$39=0%,"-",IF(P$2=0,"-",KNOX!$B45))</f>
        <v>0.66666666666666663</v>
      </c>
      <c r="Q45" s="208">
        <f>IF(Q$39=0%,"-",IF(Q$2=0,"-",MANNINGHAM!$B45))</f>
        <v>0.83333333333333337</v>
      </c>
      <c r="R45" s="208">
        <f>IF(R$39=0%,"-",IF(R$2=0,"-",MAROONDAH!$B45))</f>
        <v>0.5</v>
      </c>
      <c r="S45" s="208">
        <f>IF(S$39=0%,"-",IF(S$2=0,"-",WHITEHORSE!$B45))</f>
        <v>0.6</v>
      </c>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57</v>
      </c>
      <c r="B47" s="226"/>
      <c r="C47" s="87" t="s">
        <v>1</v>
      </c>
      <c r="D47" s="331" t="str">
        <f t="shared" ref="D47:J47" si="4">D1</f>
        <v>BRISBANE CITY</v>
      </c>
      <c r="E47" s="331" t="str">
        <f t="shared" si="4"/>
        <v>CITY OF CASEY</v>
      </c>
      <c r="F47" s="331" t="str">
        <f t="shared" si="4"/>
        <v>FRANKSTON CITY</v>
      </c>
      <c r="G47" s="331" t="str">
        <f t="shared" si="4"/>
        <v>CITY OF LAUNCESTON</v>
      </c>
      <c r="H47" s="331" t="str">
        <f t="shared" si="4"/>
        <v>MONASH CITY</v>
      </c>
      <c r="I47" s="331" t="str">
        <f t="shared" si="4"/>
        <v>CITY OF ONKAPARINGA</v>
      </c>
      <c r="J47" s="331" t="str">
        <f t="shared" si="4"/>
        <v>CITY OF STIRLING</v>
      </c>
      <c r="K47" s="331" t="str">
        <f t="shared" ref="K47:O47" si="5">K1</f>
        <v>BAYSIDE CITY</v>
      </c>
      <c r="L47" s="331" t="str">
        <f t="shared" si="5"/>
        <v>CITY OF GEELONG</v>
      </c>
      <c r="M47" s="331" t="str">
        <f t="shared" si="5"/>
        <v>CITY OF KINGSTON</v>
      </c>
      <c r="N47" s="331" t="str">
        <f t="shared" si="5"/>
        <v>MORNINGTON PENINSULA</v>
      </c>
      <c r="O47" s="331" t="str">
        <f t="shared" si="5"/>
        <v>CITY OF BOORANDARA</v>
      </c>
      <c r="P47" s="331" t="str">
        <f t="shared" ref="P47:S47" si="6">P1</f>
        <v>KNOX CITY</v>
      </c>
      <c r="Q47" s="331" t="str">
        <f t="shared" si="6"/>
        <v>MANNINGHAM</v>
      </c>
      <c r="R47" s="331" t="str">
        <f t="shared" si="6"/>
        <v>MAROONDAH CITY</v>
      </c>
      <c r="S47" s="331" t="str">
        <f t="shared" si="6"/>
        <v>WHITEHORSE CITY</v>
      </c>
      <c r="T47" s="227" t="str">
        <f t="shared" ref="T47:AG47" si="7">T1</f>
        <v>COUNCILS 17</v>
      </c>
      <c r="U47" s="227" t="str">
        <f t="shared" si="7"/>
        <v>COUNCILS 18</v>
      </c>
      <c r="V47" s="227" t="str">
        <f t="shared" si="7"/>
        <v>COUNCILS 19</v>
      </c>
      <c r="W47" s="227" t="str">
        <f t="shared" si="7"/>
        <v>COUNCILS 20</v>
      </c>
      <c r="X47" s="227" t="str">
        <f t="shared" si="7"/>
        <v>COUNCILS 21</v>
      </c>
      <c r="Y47" s="227" t="str">
        <f t="shared" si="7"/>
        <v>COUNCILS 22</v>
      </c>
      <c r="Z47" s="227" t="str">
        <f t="shared" si="7"/>
        <v>COUNCILS 23</v>
      </c>
      <c r="AA47" s="227" t="str">
        <f t="shared" si="7"/>
        <v>COUNCILS 24</v>
      </c>
      <c r="AB47" s="227"/>
      <c r="AC47" s="227"/>
      <c r="AD47" s="227"/>
      <c r="AE47" s="227" t="str">
        <f t="shared" si="7"/>
        <v>COUNCILS 28</v>
      </c>
      <c r="AF47" s="227" t="str">
        <f t="shared" si="7"/>
        <v>COUNCILS 29</v>
      </c>
      <c r="AG47" s="227" t="str">
        <f t="shared" si="7"/>
        <v>COUNCILS 30</v>
      </c>
    </row>
    <row r="48" spans="1:35" ht="21" x14ac:dyDescent="0.2">
      <c r="A48" s="88" t="s">
        <v>58</v>
      </c>
      <c r="B48" s="228">
        <f>IF(B51="-","-",AVERAGE(D48:S48))</f>
        <v>0.5978346044146825</v>
      </c>
      <c r="C48" s="229" t="s">
        <v>1</v>
      </c>
      <c r="D48" s="89">
        <f t="shared" ref="D48:I48" si="8">IF(D51="-","-",IF(D$67&lt;0%,0%,D$67))</f>
        <v>0.65027777777777773</v>
      </c>
      <c r="E48" s="89">
        <f t="shared" si="8"/>
        <v>0.49951984126984128</v>
      </c>
      <c r="F48" s="89">
        <f t="shared" si="8"/>
        <v>0.62976041666666682</v>
      </c>
      <c r="G48" s="89">
        <f t="shared" si="8"/>
        <v>0.50453968253968251</v>
      </c>
      <c r="H48" s="89">
        <f t="shared" si="8"/>
        <v>0.56541666666666657</v>
      </c>
      <c r="I48" s="89">
        <f t="shared" si="8"/>
        <v>0.58409722222222227</v>
      </c>
      <c r="J48" s="89">
        <f t="shared" ref="J48:S48" si="9">IF(J51="-","-",IF(J$67&lt;0%,0%,J$67))</f>
        <v>0.54573809523809524</v>
      </c>
      <c r="K48" s="89">
        <f t="shared" si="9"/>
        <v>0.57902281746031747</v>
      </c>
      <c r="L48" s="89">
        <f t="shared" si="9"/>
        <v>0.637625</v>
      </c>
      <c r="M48" s="89">
        <f t="shared" si="9"/>
        <v>0.59956547619047618</v>
      </c>
      <c r="N48" s="89">
        <f t="shared" si="9"/>
        <v>0.63301388888888888</v>
      </c>
      <c r="O48" s="89">
        <f t="shared" si="9"/>
        <v>0.54605952380952383</v>
      </c>
      <c r="P48" s="89">
        <f t="shared" si="9"/>
        <v>0.65385416666666674</v>
      </c>
      <c r="Q48" s="89">
        <f t="shared" si="9"/>
        <v>0.54399603174603184</v>
      </c>
      <c r="R48" s="89">
        <f t="shared" si="9"/>
        <v>0.70902777777777781</v>
      </c>
      <c r="S48" s="89">
        <f t="shared" si="9"/>
        <v>0.68383928571428565</v>
      </c>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232"/>
      <c r="L49" s="232"/>
      <c r="M49" s="232"/>
      <c r="N49" s="232"/>
      <c r="O49" s="232"/>
      <c r="P49" s="232"/>
      <c r="Q49" s="232"/>
      <c r="R49" s="232"/>
      <c r="S49" s="232"/>
      <c r="T49" s="111"/>
      <c r="U49" s="111"/>
      <c r="V49" s="111"/>
      <c r="W49" s="111"/>
      <c r="X49" s="111"/>
      <c r="Y49" s="111"/>
      <c r="Z49" s="111"/>
      <c r="AA49" s="111"/>
      <c r="AB49" s="111"/>
      <c r="AC49" s="111"/>
      <c r="AD49" s="111"/>
      <c r="AE49" s="111"/>
      <c r="AF49" s="111"/>
      <c r="AG49" s="111"/>
    </row>
    <row r="50" spans="1:33" ht="19" x14ac:dyDescent="0.2">
      <c r="A50" s="230"/>
      <c r="B50" s="233" t="s">
        <v>1</v>
      </c>
      <c r="C50" s="234" t="s">
        <v>59</v>
      </c>
      <c r="D50" s="232"/>
      <c r="E50" s="232"/>
      <c r="F50" s="232"/>
      <c r="G50" s="232"/>
      <c r="H50" s="232"/>
      <c r="I50" s="232"/>
      <c r="J50" s="232"/>
      <c r="K50" s="232"/>
      <c r="L50" s="232"/>
      <c r="M50" s="232"/>
      <c r="N50" s="232"/>
      <c r="O50" s="232"/>
      <c r="P50" s="232"/>
      <c r="Q50" s="232"/>
      <c r="R50" s="232"/>
      <c r="S50" s="232"/>
      <c r="T50" s="111"/>
      <c r="U50" s="111"/>
      <c r="V50" s="111"/>
      <c r="W50" s="111"/>
      <c r="X50" s="111"/>
      <c r="Y50" s="111"/>
      <c r="Z50" s="111"/>
      <c r="AA50" s="111"/>
      <c r="AB50" s="111"/>
      <c r="AC50" s="111"/>
      <c r="AD50" s="111"/>
      <c r="AE50" s="111"/>
      <c r="AF50" s="111"/>
      <c r="AG50" s="111"/>
    </row>
    <row r="51" spans="1:33" x14ac:dyDescent="0.2">
      <c r="A51" s="91" t="s">
        <v>60</v>
      </c>
      <c r="B51" s="92">
        <f>IF(D51="-","-",AVERAGE(D51:S51))</f>
        <v>0.6731928943452381</v>
      </c>
      <c r="C51" s="93">
        <v>0.3</v>
      </c>
      <c r="D51" s="281">
        <f>[1]OVERALL!D$4</f>
        <v>0.77083333333333337</v>
      </c>
      <c r="E51" s="281">
        <f>[1]OVERALL!E$4</f>
        <v>0.20349206349206347</v>
      </c>
      <c r="F51" s="281">
        <f>[1]OVERALL!F$4</f>
        <v>0.74052083333333341</v>
      </c>
      <c r="G51" s="281">
        <f>[1]OVERALL!G$4</f>
        <v>0.58642857142857141</v>
      </c>
      <c r="H51" s="281">
        <f>[1]OVERALL!H$4</f>
        <v>0.75937500000000002</v>
      </c>
      <c r="I51" s="281">
        <f>[1]OVERALL!I$4</f>
        <v>0.6020833333333333</v>
      </c>
      <c r="J51" s="281">
        <f>[1]OVERALL!J$4</f>
        <v>0.69134920634920638</v>
      </c>
      <c r="K51" s="281">
        <f>[1]OVERALL!K$4</f>
        <v>0.82822420634920635</v>
      </c>
      <c r="L51" s="281">
        <f>[1]OVERALL!L$4</f>
        <v>0.67194444444444434</v>
      </c>
      <c r="M51" s="281">
        <f>[1]OVERALL!M$4</f>
        <v>0.53049603174603177</v>
      </c>
      <c r="N51" s="281">
        <f>[1]OVERALL!N$4</f>
        <v>0.78458333333333341</v>
      </c>
      <c r="O51" s="281">
        <f>[1]OVERALL!O$4</f>
        <v>0.68269841269841269</v>
      </c>
      <c r="P51" s="281">
        <f>[1]OVERALL!P$4</f>
        <v>0.77465277777777786</v>
      </c>
      <c r="Q51" s="281">
        <f>[1]OVERALL!Q$4</f>
        <v>0.37119047619047624</v>
      </c>
      <c r="R51" s="281">
        <f>[1]OVERALL!R$4</f>
        <v>0.90833333333333333</v>
      </c>
      <c r="S51" s="281">
        <f>[1]OVERALL!S$4</f>
        <v>0.86488095238095242</v>
      </c>
      <c r="T51" s="111"/>
      <c r="U51" s="111"/>
      <c r="V51" s="111"/>
      <c r="W51" s="111"/>
      <c r="X51" s="111"/>
      <c r="Y51" s="111"/>
      <c r="Z51" s="111"/>
      <c r="AA51" s="111"/>
      <c r="AB51" s="111"/>
      <c r="AC51" s="111"/>
      <c r="AD51" s="111"/>
      <c r="AE51" s="111"/>
      <c r="AF51" s="111"/>
      <c r="AG51" s="111"/>
    </row>
    <row r="52" spans="1:33" x14ac:dyDescent="0.2">
      <c r="A52" s="95" t="s">
        <v>61</v>
      </c>
      <c r="B52" s="96">
        <f>IF($C$2=0,"-",AVERAGE(D52:S52))</f>
        <v>0.56553819444444442</v>
      </c>
      <c r="C52" s="93">
        <v>0.7</v>
      </c>
      <c r="D52" s="94">
        <f t="shared" ref="D52:J52" si="10">D4</f>
        <v>0.59861111111111109</v>
      </c>
      <c r="E52" s="94">
        <f t="shared" si="10"/>
        <v>0.62638888888888899</v>
      </c>
      <c r="F52" s="94">
        <f t="shared" si="10"/>
        <v>0.58229166666666687</v>
      </c>
      <c r="G52" s="94">
        <f t="shared" si="10"/>
        <v>0.4694444444444445</v>
      </c>
      <c r="H52" s="94">
        <f t="shared" si="10"/>
        <v>0.48229166666666662</v>
      </c>
      <c r="I52" s="94">
        <f t="shared" si="10"/>
        <v>0.57638888888888895</v>
      </c>
      <c r="J52" s="94">
        <f t="shared" si="10"/>
        <v>0.48333333333333339</v>
      </c>
      <c r="K52" s="94">
        <f t="shared" ref="K52:O52" si="11">K4</f>
        <v>0.47222222222222232</v>
      </c>
      <c r="L52" s="94">
        <f t="shared" si="11"/>
        <v>0.62291666666666667</v>
      </c>
      <c r="M52" s="94">
        <f t="shared" si="11"/>
        <v>0.62916666666666676</v>
      </c>
      <c r="N52" s="94">
        <f t="shared" si="11"/>
        <v>0.56805555555555554</v>
      </c>
      <c r="O52" s="94">
        <f t="shared" si="11"/>
        <v>0.48749999999999999</v>
      </c>
      <c r="P52" s="94">
        <f t="shared" ref="P52:S52" si="12">P4</f>
        <v>0.60208333333333341</v>
      </c>
      <c r="Q52" s="94">
        <f t="shared" si="12"/>
        <v>0.61805555555555569</v>
      </c>
      <c r="R52" s="94">
        <f t="shared" si="12"/>
        <v>0.62361111111111123</v>
      </c>
      <c r="S52" s="94">
        <f t="shared" si="12"/>
        <v>0.60624999999999996</v>
      </c>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235"/>
      <c r="L53" s="235"/>
      <c r="M53" s="235"/>
      <c r="N53" s="235"/>
      <c r="O53" s="235"/>
      <c r="P53" s="235"/>
      <c r="Q53" s="235"/>
      <c r="R53" s="235"/>
      <c r="S53" s="235"/>
      <c r="T53" s="111"/>
      <c r="U53" s="111"/>
      <c r="V53" s="111"/>
      <c r="W53" s="111"/>
      <c r="X53" s="111"/>
      <c r="Y53" s="111"/>
      <c r="Z53" s="111"/>
      <c r="AA53" s="111"/>
      <c r="AB53" s="111"/>
      <c r="AC53" s="111"/>
      <c r="AD53" s="111"/>
      <c r="AE53" s="111"/>
      <c r="AF53" s="111"/>
      <c r="AG53" s="111"/>
    </row>
    <row r="54" spans="1:33" x14ac:dyDescent="0.2">
      <c r="A54" s="238" t="s">
        <v>62</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
        <v>60</v>
      </c>
      <c r="B55" s="92">
        <f>IF(B51="-","-",B51*$C$51)</f>
        <v>0.20195786830357143</v>
      </c>
      <c r="C55" s="245"/>
      <c r="D55" s="97">
        <f t="shared" ref="D55:I55" si="13">IF(D51="-","-",D51*$C$51)</f>
        <v>0.23125000000000001</v>
      </c>
      <c r="E55" s="97">
        <f t="shared" si="13"/>
        <v>6.1047619047619038E-2</v>
      </c>
      <c r="F55" s="97">
        <f t="shared" si="13"/>
        <v>0.22215625000000003</v>
      </c>
      <c r="G55" s="97">
        <f t="shared" si="13"/>
        <v>0.17592857142857141</v>
      </c>
      <c r="H55" s="97">
        <f t="shared" si="13"/>
        <v>0.2278125</v>
      </c>
      <c r="I55" s="97">
        <f t="shared" si="13"/>
        <v>0.18062499999999998</v>
      </c>
      <c r="J55" s="97">
        <f t="shared" ref="J55:S55" si="14">IF(J51="-","-",J51*$C$51)</f>
        <v>0.2074047619047619</v>
      </c>
      <c r="K55" s="97">
        <f t="shared" si="14"/>
        <v>0.2484672619047619</v>
      </c>
      <c r="L55" s="97">
        <f t="shared" si="14"/>
        <v>0.20158333333333331</v>
      </c>
      <c r="M55" s="97">
        <f t="shared" si="14"/>
        <v>0.15914880952380953</v>
      </c>
      <c r="N55" s="97">
        <f t="shared" si="14"/>
        <v>0.235375</v>
      </c>
      <c r="O55" s="97">
        <f t="shared" si="14"/>
        <v>0.2048095238095238</v>
      </c>
      <c r="P55" s="97">
        <f t="shared" si="14"/>
        <v>0.23239583333333336</v>
      </c>
      <c r="Q55" s="97">
        <f t="shared" si="14"/>
        <v>0.11135714285714286</v>
      </c>
      <c r="R55" s="97">
        <f t="shared" si="14"/>
        <v>0.27249999999999996</v>
      </c>
      <c r="S55" s="97">
        <f t="shared" si="14"/>
        <v>0.2594642857142857</v>
      </c>
      <c r="T55" s="111"/>
      <c r="U55" s="111"/>
      <c r="V55" s="111"/>
      <c r="W55" s="111"/>
      <c r="X55" s="111"/>
      <c r="Y55" s="111"/>
      <c r="Z55" s="111"/>
      <c r="AA55" s="111"/>
      <c r="AB55" s="111"/>
      <c r="AC55" s="111"/>
      <c r="AD55" s="111"/>
      <c r="AE55" s="111"/>
      <c r="AF55" s="111"/>
      <c r="AG55" s="111"/>
    </row>
    <row r="56" spans="1:33" x14ac:dyDescent="0.2">
      <c r="A56" s="95" t="s">
        <v>61</v>
      </c>
      <c r="B56" s="96">
        <f>IF($C$2=0,"-",B52*$C$52)</f>
        <v>0.39587673611111107</v>
      </c>
      <c r="C56" s="245"/>
      <c r="D56" s="98">
        <f t="shared" ref="D56:J56" si="15">IF(D52="-","-",D52*$C$52)</f>
        <v>0.41902777777777772</v>
      </c>
      <c r="E56" s="98">
        <f t="shared" si="15"/>
        <v>0.43847222222222226</v>
      </c>
      <c r="F56" s="98">
        <f t="shared" si="15"/>
        <v>0.40760416666666677</v>
      </c>
      <c r="G56" s="98">
        <f t="shared" si="15"/>
        <v>0.32861111111111113</v>
      </c>
      <c r="H56" s="98">
        <f t="shared" si="15"/>
        <v>0.33760416666666659</v>
      </c>
      <c r="I56" s="98">
        <f t="shared" si="15"/>
        <v>0.40347222222222223</v>
      </c>
      <c r="J56" s="98">
        <f t="shared" si="15"/>
        <v>0.33833333333333337</v>
      </c>
      <c r="K56" s="98">
        <f t="shared" ref="K56:O56" si="16">IF(K52="-","-",K52*$C$52)</f>
        <v>0.3305555555555556</v>
      </c>
      <c r="L56" s="98">
        <f t="shared" si="16"/>
        <v>0.43604166666666666</v>
      </c>
      <c r="M56" s="98">
        <f t="shared" si="16"/>
        <v>0.44041666666666668</v>
      </c>
      <c r="N56" s="98">
        <f t="shared" si="16"/>
        <v>0.39763888888888888</v>
      </c>
      <c r="O56" s="98">
        <f t="shared" si="16"/>
        <v>0.34125</v>
      </c>
      <c r="P56" s="98">
        <f t="shared" ref="P56:S56" si="17">IF(P52="-","-",P52*$C$52)</f>
        <v>0.42145833333333338</v>
      </c>
      <c r="Q56" s="98">
        <f t="shared" si="17"/>
        <v>0.43263888888888896</v>
      </c>
      <c r="R56" s="98">
        <f t="shared" si="17"/>
        <v>0.43652777777777785</v>
      </c>
      <c r="S56" s="98">
        <f t="shared" si="17"/>
        <v>0.42437499999999995</v>
      </c>
      <c r="T56" s="111"/>
      <c r="U56" s="111"/>
      <c r="V56" s="111"/>
      <c r="W56" s="111"/>
      <c r="X56" s="111"/>
      <c r="Y56" s="111"/>
      <c r="Z56" s="111"/>
      <c r="AA56" s="111"/>
      <c r="AB56" s="111"/>
      <c r="AC56" s="111"/>
      <c r="AD56" s="111"/>
      <c r="AE56" s="111"/>
      <c r="AF56" s="111"/>
      <c r="AG56" s="111"/>
    </row>
    <row r="57" spans="1:33" ht="19" x14ac:dyDescent="0.25">
      <c r="A57" s="99" t="s">
        <v>63</v>
      </c>
      <c r="B57" s="100">
        <f>IF(B51="-","-",AVERAGE(D57:S57))</f>
        <v>0.5978346044146825</v>
      </c>
      <c r="C57" s="240" t="s">
        <v>1</v>
      </c>
      <c r="D57" s="100">
        <f t="shared" ref="D57:I57" si="18">IF(D51="-","-",SUM(D55:D56))</f>
        <v>0.65027777777777773</v>
      </c>
      <c r="E57" s="100">
        <f t="shared" si="18"/>
        <v>0.49951984126984128</v>
      </c>
      <c r="F57" s="100">
        <f t="shared" si="18"/>
        <v>0.62976041666666682</v>
      </c>
      <c r="G57" s="100">
        <f t="shared" si="18"/>
        <v>0.50453968253968251</v>
      </c>
      <c r="H57" s="100">
        <f t="shared" si="18"/>
        <v>0.56541666666666657</v>
      </c>
      <c r="I57" s="100">
        <f t="shared" si="18"/>
        <v>0.58409722222222227</v>
      </c>
      <c r="J57" s="100">
        <f t="shared" ref="J57:S57" si="19">IF(J51="-","-",SUM(J55:J56))</f>
        <v>0.54573809523809524</v>
      </c>
      <c r="K57" s="100">
        <f t="shared" si="19"/>
        <v>0.57902281746031747</v>
      </c>
      <c r="L57" s="100">
        <f t="shared" si="19"/>
        <v>0.637625</v>
      </c>
      <c r="M57" s="100">
        <f t="shared" si="19"/>
        <v>0.59956547619047618</v>
      </c>
      <c r="N57" s="100">
        <f t="shared" si="19"/>
        <v>0.63301388888888888</v>
      </c>
      <c r="O57" s="100">
        <f t="shared" si="19"/>
        <v>0.54605952380952383</v>
      </c>
      <c r="P57" s="100">
        <f t="shared" si="19"/>
        <v>0.65385416666666674</v>
      </c>
      <c r="Q57" s="100">
        <f t="shared" si="19"/>
        <v>0.54399603174603184</v>
      </c>
      <c r="R57" s="100">
        <f t="shared" si="19"/>
        <v>0.70902777777777781</v>
      </c>
      <c r="S57" s="100">
        <f t="shared" si="19"/>
        <v>0.68383928571428565</v>
      </c>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241" t="s">
        <v>1</v>
      </c>
      <c r="L58" s="241" t="s">
        <v>1</v>
      </c>
      <c r="M58" s="241" t="s">
        <v>1</v>
      </c>
      <c r="N58" s="241" t="s">
        <v>1</v>
      </c>
      <c r="O58" s="241" t="s">
        <v>1</v>
      </c>
      <c r="P58" s="241" t="s">
        <v>1</v>
      </c>
      <c r="Q58" s="241" t="s">
        <v>1</v>
      </c>
      <c r="R58" s="241" t="s">
        <v>1</v>
      </c>
      <c r="S58" s="241" t="s">
        <v>1</v>
      </c>
      <c r="T58" s="111"/>
      <c r="U58" s="111"/>
      <c r="V58" s="111"/>
      <c r="W58" s="111"/>
      <c r="X58" s="111"/>
      <c r="Y58" s="111"/>
      <c r="Z58" s="111"/>
      <c r="AA58" s="111"/>
      <c r="AB58" s="111"/>
      <c r="AC58" s="111"/>
      <c r="AD58" s="111"/>
      <c r="AE58" s="111"/>
      <c r="AF58" s="111"/>
      <c r="AG58" s="111"/>
    </row>
    <row r="59" spans="1:33" x14ac:dyDescent="0.2">
      <c r="A59" s="101" t="s">
        <v>64</v>
      </c>
      <c r="B59" s="250">
        <f>IF(B51="-","-",AVERAGE(D59:S59))</f>
        <v>1</v>
      </c>
      <c r="C59" s="259"/>
      <c r="D59" s="102">
        <f t="shared" ref="D59:J59" si="20">D39</f>
        <v>1</v>
      </c>
      <c r="E59" s="102">
        <f t="shared" si="20"/>
        <v>1</v>
      </c>
      <c r="F59" s="102">
        <f t="shared" si="20"/>
        <v>1</v>
      </c>
      <c r="G59" s="102">
        <f t="shared" si="20"/>
        <v>1</v>
      </c>
      <c r="H59" s="102">
        <f t="shared" si="20"/>
        <v>1</v>
      </c>
      <c r="I59" s="102">
        <f t="shared" si="20"/>
        <v>1</v>
      </c>
      <c r="J59" s="102">
        <f t="shared" si="20"/>
        <v>1</v>
      </c>
      <c r="K59" s="102">
        <f t="shared" ref="K59:O59" si="21">K39</f>
        <v>1</v>
      </c>
      <c r="L59" s="102">
        <f t="shared" si="21"/>
        <v>1</v>
      </c>
      <c r="M59" s="102">
        <f t="shared" si="21"/>
        <v>1</v>
      </c>
      <c r="N59" s="102">
        <f t="shared" si="21"/>
        <v>1</v>
      </c>
      <c r="O59" s="102">
        <f t="shared" si="21"/>
        <v>1</v>
      </c>
      <c r="P59" s="102">
        <f t="shared" ref="P59:S59" si="22">P39</f>
        <v>1</v>
      </c>
      <c r="Q59" s="102">
        <f t="shared" si="22"/>
        <v>1</v>
      </c>
      <c r="R59" s="102">
        <f t="shared" si="22"/>
        <v>1</v>
      </c>
      <c r="S59" s="102">
        <f t="shared" si="22"/>
        <v>1</v>
      </c>
      <c r="T59" s="111"/>
      <c r="U59" s="111"/>
      <c r="V59" s="111"/>
      <c r="W59" s="111"/>
      <c r="X59" s="111"/>
      <c r="Y59" s="111"/>
      <c r="Z59" s="111"/>
      <c r="AA59" s="111"/>
      <c r="AB59" s="111"/>
      <c r="AC59" s="111"/>
      <c r="AD59" s="111"/>
      <c r="AE59" s="111"/>
      <c r="AF59" s="111"/>
      <c r="AG59" s="111"/>
    </row>
    <row r="60" spans="1:33" x14ac:dyDescent="0.2">
      <c r="A60" s="103" t="s">
        <v>65</v>
      </c>
      <c r="B60" s="332" t="s">
        <v>1</v>
      </c>
      <c r="C60" s="111"/>
      <c r="D60" s="104">
        <f t="shared" ref="D60:I60" si="23">IF(D51="-","-",SUM(D63:D66))</f>
        <v>0</v>
      </c>
      <c r="E60" s="104">
        <f t="shared" si="23"/>
        <v>0</v>
      </c>
      <c r="F60" s="104">
        <f t="shared" si="23"/>
        <v>0</v>
      </c>
      <c r="G60" s="104">
        <f t="shared" si="23"/>
        <v>0</v>
      </c>
      <c r="H60" s="104">
        <f t="shared" si="23"/>
        <v>0</v>
      </c>
      <c r="I60" s="104">
        <f t="shared" si="23"/>
        <v>0</v>
      </c>
      <c r="J60" s="104">
        <f t="shared" ref="J60:S60" si="24">IF(J51="-","-",SUM(J63:J66))</f>
        <v>0</v>
      </c>
      <c r="K60" s="104">
        <f t="shared" si="24"/>
        <v>0</v>
      </c>
      <c r="L60" s="104">
        <f t="shared" si="24"/>
        <v>0</v>
      </c>
      <c r="M60" s="104">
        <f t="shared" si="24"/>
        <v>0</v>
      </c>
      <c r="N60" s="104">
        <f t="shared" si="24"/>
        <v>0</v>
      </c>
      <c r="O60" s="104">
        <f t="shared" si="24"/>
        <v>0</v>
      </c>
      <c r="P60" s="104">
        <f t="shared" si="24"/>
        <v>0</v>
      </c>
      <c r="Q60" s="104">
        <f t="shared" si="24"/>
        <v>0</v>
      </c>
      <c r="R60" s="104">
        <f t="shared" si="24"/>
        <v>0</v>
      </c>
      <c r="S60" s="104">
        <f t="shared" si="24"/>
        <v>0</v>
      </c>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7"/>
      <c r="L61" s="117"/>
      <c r="M61" s="117"/>
      <c r="N61" s="117"/>
      <c r="O61" s="117"/>
      <c r="P61" s="117"/>
      <c r="Q61" s="117"/>
      <c r="R61" s="117"/>
      <c r="S61" s="117"/>
      <c r="T61" s="111"/>
      <c r="U61" s="111"/>
      <c r="V61" s="111"/>
      <c r="W61" s="111"/>
      <c r="X61" s="111"/>
      <c r="Y61" s="111"/>
      <c r="Z61" s="111"/>
      <c r="AA61" s="111"/>
      <c r="AB61" s="111"/>
      <c r="AC61" s="111"/>
      <c r="AD61" s="111"/>
      <c r="AE61" s="111"/>
      <c r="AF61" s="111"/>
      <c r="AG61" s="111"/>
    </row>
    <row r="62" spans="1:33" ht="19" x14ac:dyDescent="0.25">
      <c r="A62" s="243" t="s">
        <v>65</v>
      </c>
      <c r="B62" s="244"/>
      <c r="C62" s="118"/>
      <c r="D62" s="245"/>
      <c r="E62" s="245"/>
      <c r="F62" s="245"/>
      <c r="G62" s="245"/>
      <c r="H62" s="245"/>
      <c r="I62" s="245"/>
      <c r="J62" s="245"/>
      <c r="K62" s="245"/>
      <c r="L62" s="245"/>
      <c r="M62" s="245"/>
      <c r="N62" s="245"/>
      <c r="O62" s="245"/>
      <c r="P62" s="245"/>
      <c r="Q62" s="245"/>
      <c r="R62" s="245"/>
      <c r="S62" s="245"/>
      <c r="T62" s="111"/>
      <c r="U62" s="111"/>
      <c r="V62" s="111"/>
      <c r="W62" s="111"/>
      <c r="X62" s="111"/>
      <c r="Y62" s="111"/>
      <c r="Z62" s="111"/>
      <c r="AA62" s="111"/>
      <c r="AB62" s="111"/>
      <c r="AC62" s="111"/>
      <c r="AD62" s="111"/>
      <c r="AE62" s="111"/>
      <c r="AF62" s="111"/>
      <c r="AG62" s="111"/>
    </row>
    <row r="63" spans="1:33" x14ac:dyDescent="0.2">
      <c r="A63" s="105" t="s">
        <v>66</v>
      </c>
      <c r="B63" s="106">
        <v>0</v>
      </c>
      <c r="C63" s="223"/>
      <c r="D63" s="262">
        <f t="shared" ref="D63:J63" si="25">IF(D59&gt;75%, $B$63, "-")</f>
        <v>0</v>
      </c>
      <c r="E63" s="262">
        <f t="shared" si="25"/>
        <v>0</v>
      </c>
      <c r="F63" s="262">
        <f t="shared" si="25"/>
        <v>0</v>
      </c>
      <c r="G63" s="262">
        <f t="shared" si="25"/>
        <v>0</v>
      </c>
      <c r="H63" s="262">
        <f t="shared" si="25"/>
        <v>0</v>
      </c>
      <c r="I63" s="262">
        <f t="shared" si="25"/>
        <v>0</v>
      </c>
      <c r="J63" s="262">
        <f t="shared" si="25"/>
        <v>0</v>
      </c>
      <c r="K63" s="262">
        <f t="shared" ref="K63:O63" si="26">IF(K59&gt;75%, $B$63, "-")</f>
        <v>0</v>
      </c>
      <c r="L63" s="262">
        <f t="shared" si="26"/>
        <v>0</v>
      </c>
      <c r="M63" s="262">
        <f t="shared" si="26"/>
        <v>0</v>
      </c>
      <c r="N63" s="262">
        <f t="shared" si="26"/>
        <v>0</v>
      </c>
      <c r="O63" s="262">
        <f t="shared" si="26"/>
        <v>0</v>
      </c>
      <c r="P63" s="262">
        <f t="shared" ref="P63:S63" si="27">IF(P59&gt;75%, $B$63, "-")</f>
        <v>0</v>
      </c>
      <c r="Q63" s="262">
        <f t="shared" si="27"/>
        <v>0</v>
      </c>
      <c r="R63" s="262">
        <f t="shared" si="27"/>
        <v>0</v>
      </c>
      <c r="S63" s="262">
        <f t="shared" si="27"/>
        <v>0</v>
      </c>
      <c r="T63" s="111"/>
      <c r="U63" s="111"/>
      <c r="V63" s="111"/>
      <c r="W63" s="111"/>
      <c r="X63" s="111"/>
      <c r="Y63" s="111"/>
      <c r="Z63" s="111"/>
      <c r="AA63" s="111"/>
      <c r="AB63" s="111"/>
      <c r="AC63" s="111"/>
      <c r="AD63" s="111"/>
      <c r="AE63" s="111"/>
      <c r="AF63" s="111"/>
      <c r="AG63" s="111"/>
    </row>
    <row r="64" spans="1:33" x14ac:dyDescent="0.2">
      <c r="A64" s="246" t="s">
        <v>67</v>
      </c>
      <c r="B64" s="106">
        <v>0.1</v>
      </c>
      <c r="C64" s="260"/>
      <c r="D64" s="262" t="str">
        <f t="shared" ref="D64:J64" si="28">IF(D59&gt;50%, IF(D59&lt;=75%, $B$64, "-"), "-")</f>
        <v>-</v>
      </c>
      <c r="E64" s="262" t="str">
        <f t="shared" si="28"/>
        <v>-</v>
      </c>
      <c r="F64" s="262" t="str">
        <f t="shared" si="28"/>
        <v>-</v>
      </c>
      <c r="G64" s="262" t="str">
        <f t="shared" si="28"/>
        <v>-</v>
      </c>
      <c r="H64" s="262" t="str">
        <f t="shared" si="28"/>
        <v>-</v>
      </c>
      <c r="I64" s="262" t="str">
        <f t="shared" si="28"/>
        <v>-</v>
      </c>
      <c r="J64" s="262" t="str">
        <f t="shared" si="28"/>
        <v>-</v>
      </c>
      <c r="K64" s="262" t="str">
        <f t="shared" ref="K64:O64" si="29">IF(K59&gt;50%, IF(K59&lt;=75%, $B$64, "-"), "-")</f>
        <v>-</v>
      </c>
      <c r="L64" s="262" t="str">
        <f t="shared" si="29"/>
        <v>-</v>
      </c>
      <c r="M64" s="262" t="str">
        <f t="shared" si="29"/>
        <v>-</v>
      </c>
      <c r="N64" s="262" t="str">
        <f t="shared" si="29"/>
        <v>-</v>
      </c>
      <c r="O64" s="262" t="str">
        <f t="shared" si="29"/>
        <v>-</v>
      </c>
      <c r="P64" s="262" t="str">
        <f t="shared" ref="P64:S64" si="30">IF(P59&gt;50%, IF(P59&lt;=75%, $B$64, "-"), "-")</f>
        <v>-</v>
      </c>
      <c r="Q64" s="262" t="str">
        <f t="shared" si="30"/>
        <v>-</v>
      </c>
      <c r="R64" s="262" t="str">
        <f t="shared" si="30"/>
        <v>-</v>
      </c>
      <c r="S64" s="262" t="str">
        <f t="shared" si="30"/>
        <v>-</v>
      </c>
      <c r="T64" s="111"/>
      <c r="U64" s="111"/>
      <c r="V64" s="111"/>
      <c r="W64" s="111"/>
      <c r="X64" s="111"/>
      <c r="Y64" s="111"/>
      <c r="Z64" s="111"/>
      <c r="AA64" s="111"/>
      <c r="AB64" s="111"/>
      <c r="AC64" s="111"/>
      <c r="AD64" s="111"/>
      <c r="AE64" s="111"/>
      <c r="AF64" s="111"/>
      <c r="AG64" s="111"/>
    </row>
    <row r="65" spans="1:33" x14ac:dyDescent="0.2">
      <c r="A65" s="246" t="s">
        <v>68</v>
      </c>
      <c r="B65" s="106">
        <v>0.2</v>
      </c>
      <c r="C65" s="260"/>
      <c r="D65" s="262" t="str">
        <f t="shared" ref="D65:J65" si="31">IF(D59&lt;=50%, IF(D59&gt;25%, $B$65, "-"), "-")</f>
        <v>-</v>
      </c>
      <c r="E65" s="262" t="str">
        <f t="shared" si="31"/>
        <v>-</v>
      </c>
      <c r="F65" s="262" t="str">
        <f t="shared" si="31"/>
        <v>-</v>
      </c>
      <c r="G65" s="262" t="str">
        <f t="shared" si="31"/>
        <v>-</v>
      </c>
      <c r="H65" s="262" t="str">
        <f t="shared" si="31"/>
        <v>-</v>
      </c>
      <c r="I65" s="262" t="str">
        <f t="shared" si="31"/>
        <v>-</v>
      </c>
      <c r="J65" s="262" t="str">
        <f t="shared" si="31"/>
        <v>-</v>
      </c>
      <c r="K65" s="262" t="str">
        <f t="shared" ref="K65:O65" si="32">IF(K59&lt;=50%, IF(K59&gt;25%, $B$65, "-"), "-")</f>
        <v>-</v>
      </c>
      <c r="L65" s="262" t="str">
        <f t="shared" si="32"/>
        <v>-</v>
      </c>
      <c r="M65" s="262" t="str">
        <f t="shared" si="32"/>
        <v>-</v>
      </c>
      <c r="N65" s="262" t="str">
        <f t="shared" si="32"/>
        <v>-</v>
      </c>
      <c r="O65" s="262" t="str">
        <f t="shared" si="32"/>
        <v>-</v>
      </c>
      <c r="P65" s="262" t="str">
        <f t="shared" ref="P65:S65" si="33">IF(P59&lt;=50%, IF(P59&gt;25%, $B$65, "-"), "-")</f>
        <v>-</v>
      </c>
      <c r="Q65" s="262" t="str">
        <f t="shared" si="33"/>
        <v>-</v>
      </c>
      <c r="R65" s="262" t="str">
        <f t="shared" si="33"/>
        <v>-</v>
      </c>
      <c r="S65" s="262" t="str">
        <f t="shared" si="33"/>
        <v>-</v>
      </c>
      <c r="T65" s="111"/>
      <c r="U65" s="111"/>
      <c r="V65" s="111"/>
      <c r="W65" s="111"/>
      <c r="X65" s="111"/>
      <c r="Y65" s="111"/>
      <c r="Z65" s="111"/>
      <c r="AA65" s="111"/>
      <c r="AB65" s="111"/>
      <c r="AC65" s="111"/>
      <c r="AD65" s="111"/>
      <c r="AE65" s="111"/>
      <c r="AF65" s="111"/>
      <c r="AG65" s="111"/>
    </row>
    <row r="66" spans="1:33" x14ac:dyDescent="0.2">
      <c r="A66" s="247" t="s">
        <v>69</v>
      </c>
      <c r="B66" s="106">
        <v>0.3</v>
      </c>
      <c r="C66" s="261"/>
      <c r="D66" s="262" t="str">
        <f t="shared" ref="D66:J66" si="34">IF(D59&lt;=25%, $B$66, "-")</f>
        <v>-</v>
      </c>
      <c r="E66" s="262" t="str">
        <f t="shared" si="34"/>
        <v>-</v>
      </c>
      <c r="F66" s="262" t="str">
        <f t="shared" si="34"/>
        <v>-</v>
      </c>
      <c r="G66" s="262" t="str">
        <f t="shared" si="34"/>
        <v>-</v>
      </c>
      <c r="H66" s="262" t="str">
        <f t="shared" si="34"/>
        <v>-</v>
      </c>
      <c r="I66" s="262" t="str">
        <f t="shared" si="34"/>
        <v>-</v>
      </c>
      <c r="J66" s="262" t="str">
        <f t="shared" si="34"/>
        <v>-</v>
      </c>
      <c r="K66" s="262" t="str">
        <f t="shared" ref="K66:O66" si="35">IF(K59&lt;=25%, $B$66, "-")</f>
        <v>-</v>
      </c>
      <c r="L66" s="262" t="str">
        <f t="shared" si="35"/>
        <v>-</v>
      </c>
      <c r="M66" s="262" t="str">
        <f t="shared" si="35"/>
        <v>-</v>
      </c>
      <c r="N66" s="262" t="str">
        <f t="shared" si="35"/>
        <v>-</v>
      </c>
      <c r="O66" s="262" t="str">
        <f t="shared" si="35"/>
        <v>-</v>
      </c>
      <c r="P66" s="262" t="str">
        <f t="shared" ref="P66:S66" si="36">IF(P59&lt;=25%, $B$66, "-")</f>
        <v>-</v>
      </c>
      <c r="Q66" s="262" t="str">
        <f t="shared" si="36"/>
        <v>-</v>
      </c>
      <c r="R66" s="262" t="str">
        <f t="shared" si="36"/>
        <v>-</v>
      </c>
      <c r="S66" s="262" t="str">
        <f t="shared" si="36"/>
        <v>-</v>
      </c>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37">IF(D51="-","-",D57-D60)</f>
        <v>0.65027777777777773</v>
      </c>
      <c r="E67" s="107">
        <f t="shared" si="37"/>
        <v>0.49951984126984128</v>
      </c>
      <c r="F67" s="107">
        <f t="shared" si="37"/>
        <v>0.62976041666666682</v>
      </c>
      <c r="G67" s="107">
        <f t="shared" si="37"/>
        <v>0.50453968253968251</v>
      </c>
      <c r="H67" s="107">
        <f t="shared" si="37"/>
        <v>0.56541666666666657</v>
      </c>
      <c r="I67" s="107">
        <f t="shared" si="37"/>
        <v>0.58409722222222227</v>
      </c>
      <c r="J67" s="107">
        <f t="shared" ref="J67:S67" si="38">IF(J51="-","-",J57-J60)</f>
        <v>0.54573809523809524</v>
      </c>
      <c r="K67" s="107">
        <f t="shared" si="38"/>
        <v>0.57902281746031747</v>
      </c>
      <c r="L67" s="107">
        <f t="shared" si="38"/>
        <v>0.637625</v>
      </c>
      <c r="M67" s="107">
        <f t="shared" si="38"/>
        <v>0.59956547619047618</v>
      </c>
      <c r="N67" s="107">
        <f t="shared" si="38"/>
        <v>0.63301388888888888</v>
      </c>
      <c r="O67" s="107">
        <f t="shared" si="38"/>
        <v>0.54605952380952383</v>
      </c>
      <c r="P67" s="107">
        <f t="shared" si="38"/>
        <v>0.65385416666666674</v>
      </c>
      <c r="Q67" s="107">
        <f t="shared" si="38"/>
        <v>0.54399603174603184</v>
      </c>
      <c r="R67" s="107">
        <f t="shared" si="38"/>
        <v>0.70902777777777781</v>
      </c>
      <c r="S67" s="107">
        <f t="shared" si="38"/>
        <v>0.68383928571428565</v>
      </c>
      <c r="T67" s="111"/>
      <c r="U67" s="111"/>
      <c r="V67" s="111"/>
      <c r="W67" s="111"/>
      <c r="X67" s="111"/>
      <c r="Y67" s="111"/>
      <c r="Z67" s="111"/>
      <c r="AA67" s="111"/>
      <c r="AB67" s="111"/>
      <c r="AC67" s="111"/>
      <c r="AD67" s="111"/>
      <c r="AE67" s="111"/>
      <c r="AF67" s="111"/>
      <c r="AG67" s="111"/>
    </row>
    <row r="69" spans="1:33" s="265" customFormat="1" x14ac:dyDescent="0.2">
      <c r="A69" s="111" t="s">
        <v>78</v>
      </c>
      <c r="B69" s="282">
        <f>[1]OVERALL!$B$70</f>
        <v>1.5401716820987654E-3</v>
      </c>
      <c r="C69" s="266"/>
      <c r="D69" s="282">
        <f>[1]OVERALL!D$70</f>
        <v>4.9382716049382717E-4</v>
      </c>
      <c r="E69" s="282">
        <f>[1]OVERALL!E$70</f>
        <v>2.486496913580247E-3</v>
      </c>
      <c r="F69" s="282">
        <f>[1]OVERALL!F$70</f>
        <v>8.2754629629629617E-4</v>
      </c>
      <c r="G69" s="282">
        <f>[1]OVERALL!G$70</f>
        <v>1.9251543209876543E-3</v>
      </c>
      <c r="H69" s="282">
        <f>[1]OVERALL!H$70</f>
        <v>1.0628858024691358E-3</v>
      </c>
      <c r="I69" s="282">
        <f>[1]OVERALL!I$70</f>
        <v>4.6527777777777774E-3</v>
      </c>
      <c r="J69" s="282">
        <f>[1]OVERALL!J$70</f>
        <v>1.0069444444444446E-3</v>
      </c>
      <c r="K69" s="282">
        <f>[1]OVERALL!K$70</f>
        <v>1.5470679012345679E-3</v>
      </c>
      <c r="L69" s="282">
        <f>[1]OVERALL!L$70</f>
        <v>6.9637345679012354E-4</v>
      </c>
      <c r="M69" s="282">
        <f>[1]OVERALL!M$70</f>
        <v>1.5567129629629631E-3</v>
      </c>
      <c r="N69" s="282">
        <f>[1]OVERALL!N$70</f>
        <v>7.4459876543209874E-4</v>
      </c>
      <c r="O69" s="282">
        <f>[1]OVERALL!O$70</f>
        <v>1.390817901234568E-3</v>
      </c>
      <c r="P69" s="282">
        <f>[1]OVERALL!P$70</f>
        <v>1.0397376543209876E-3</v>
      </c>
      <c r="Q69" s="282">
        <f>[1]OVERALL!Q$70</f>
        <v>3.7152777777777774E-3</v>
      </c>
      <c r="R69" s="282">
        <f>[1]OVERALL!R$70</f>
        <v>3.7615740740740735E-4</v>
      </c>
      <c r="S69" s="282">
        <f>[1]OVERALL!S$70</f>
        <v>1.1203703703703705E-3</v>
      </c>
    </row>
    <row r="70" spans="1:33" s="265" customFormat="1" x14ac:dyDescent="0.2">
      <c r="A70" s="266" t="s">
        <v>39</v>
      </c>
      <c r="B70" s="267">
        <f>B40</f>
        <v>2.2063802083333332E-3</v>
      </c>
      <c r="C70" s="266"/>
      <c r="D70" s="290">
        <f t="shared" ref="D70:I70" si="39">D40</f>
        <v>2.1720679012345681E-3</v>
      </c>
      <c r="E70" s="290">
        <f t="shared" si="39"/>
        <v>2.1277006172839507E-3</v>
      </c>
      <c r="F70" s="290">
        <f t="shared" si="39"/>
        <v>1.7438271604938275E-3</v>
      </c>
      <c r="G70" s="290">
        <f t="shared" si="39"/>
        <v>1.577932098765432E-3</v>
      </c>
      <c r="H70" s="290">
        <f t="shared" si="39"/>
        <v>1.2326388888888888E-3</v>
      </c>
      <c r="I70" s="290">
        <f t="shared" si="39"/>
        <v>1.7283950617283949E-3</v>
      </c>
      <c r="J70" s="290">
        <f t="shared" ref="J70:S70" si="40">J40</f>
        <v>2.2685185185185182E-3</v>
      </c>
      <c r="K70" s="290">
        <f t="shared" si="40"/>
        <v>2.1412037037037038E-3</v>
      </c>
      <c r="L70" s="290">
        <f t="shared" si="40"/>
        <v>2.2280092592592594E-3</v>
      </c>
      <c r="M70" s="290">
        <f t="shared" si="40"/>
        <v>2.2415123456790121E-3</v>
      </c>
      <c r="N70" s="290">
        <f t="shared" si="40"/>
        <v>3.3622685185185192E-3</v>
      </c>
      <c r="O70" s="290">
        <f t="shared" si="40"/>
        <v>2.7623456790123457E-3</v>
      </c>
      <c r="P70" s="290">
        <f t="shared" si="40"/>
        <v>2.2704475308641977E-3</v>
      </c>
      <c r="Q70" s="290">
        <f t="shared" si="40"/>
        <v>1.9251543209876543E-3</v>
      </c>
      <c r="R70" s="290">
        <f t="shared" si="40"/>
        <v>1.8267746913580244E-3</v>
      </c>
      <c r="S70" s="290">
        <f t="shared" si="40"/>
        <v>3.6932870370370366E-3</v>
      </c>
    </row>
    <row r="71" spans="1:33" s="265" customFormat="1" x14ac:dyDescent="0.2">
      <c r="A71" s="249" t="s">
        <v>77</v>
      </c>
      <c r="B71" s="268">
        <f>IF(B69="-","-",SUM(B69:B70))</f>
        <v>3.7465518904320986E-3</v>
      </c>
      <c r="C71" s="266"/>
      <c r="D71" s="268">
        <f t="shared" ref="D71:I71" si="41">IF(D69="-","-",SUM(D69:D70))</f>
        <v>2.6658950617283951E-3</v>
      </c>
      <c r="E71" s="268">
        <f t="shared" si="41"/>
        <v>4.6141975308641977E-3</v>
      </c>
      <c r="F71" s="268">
        <f t="shared" si="41"/>
        <v>2.5713734567901236E-3</v>
      </c>
      <c r="G71" s="268">
        <f t="shared" si="41"/>
        <v>3.5030864197530863E-3</v>
      </c>
      <c r="H71" s="268">
        <f t="shared" si="41"/>
        <v>2.2955246913580248E-3</v>
      </c>
      <c r="I71" s="268">
        <f t="shared" si="41"/>
        <v>6.3811728395061721E-3</v>
      </c>
      <c r="J71" s="268">
        <f t="shared" ref="J71:S71" si="42">IF(J69="-","-",SUM(J69:J70))</f>
        <v>3.2754629629629627E-3</v>
      </c>
      <c r="K71" s="268">
        <f t="shared" si="42"/>
        <v>3.6882716049382717E-3</v>
      </c>
      <c r="L71" s="268">
        <f t="shared" si="42"/>
        <v>2.9243827160493831E-3</v>
      </c>
      <c r="M71" s="268">
        <f t="shared" si="42"/>
        <v>3.7982253086419754E-3</v>
      </c>
      <c r="N71" s="268">
        <f t="shared" si="42"/>
        <v>4.1068672839506184E-3</v>
      </c>
      <c r="O71" s="268">
        <f t="shared" si="42"/>
        <v>4.1531635802469135E-3</v>
      </c>
      <c r="P71" s="268">
        <f t="shared" si="42"/>
        <v>3.3101851851851851E-3</v>
      </c>
      <c r="Q71" s="268">
        <f t="shared" si="42"/>
        <v>5.6404320987654315E-3</v>
      </c>
      <c r="R71" s="268">
        <f t="shared" si="42"/>
        <v>2.2029320987654319E-3</v>
      </c>
      <c r="S71" s="268">
        <f t="shared" si="42"/>
        <v>4.8136574074074071E-3</v>
      </c>
    </row>
    <row r="73" spans="1:33" x14ac:dyDescent="0.2">
      <c r="J73" t="s">
        <v>80</v>
      </c>
      <c r="K73" t="s">
        <v>80</v>
      </c>
      <c r="L73" t="s">
        <v>80</v>
      </c>
      <c r="M73" t="s">
        <v>80</v>
      </c>
      <c r="N73" t="s">
        <v>80</v>
      </c>
      <c r="O73" t="s">
        <v>80</v>
      </c>
      <c r="P73" t="s">
        <v>80</v>
      </c>
      <c r="Q73" t="s">
        <v>80</v>
      </c>
      <c r="R73" t="s">
        <v>80</v>
      </c>
      <c r="S73" t="s">
        <v>80</v>
      </c>
    </row>
  </sheetData>
  <sortState xmlns:xlrd2="http://schemas.microsoft.com/office/spreadsheetml/2017/richdata2" ref="AI15:AI20">
    <sortCondition ref="AI15:AI20"/>
  </sortState>
  <phoneticPr fontId="31" type="noConversion"/>
  <conditionalFormatting sqref="B4 D4:AG4 D12:AG12 D17:AG17 D23:AG23 D28:AG28">
    <cfRule type="containsBlanks" dxfId="277" priority="31">
      <formula>LEN(TRIM(B4))=0</formula>
    </cfRule>
    <cfRule type="cellIs" dxfId="276" priority="32" operator="lessThan">
      <formula>0.45</formula>
    </cfRule>
    <cfRule type="cellIs" dxfId="275" priority="33" operator="greaterThanOrEqual">
      <formula>0.905</formula>
    </cfRule>
    <cfRule type="cellIs" dxfId="274" priority="34" operator="between">
      <formula>0.754999</formula>
      <formula>0.905</formula>
    </cfRule>
    <cfRule type="cellIs" dxfId="273" priority="35" operator="between">
      <formula>0.604999</formula>
      <formula>0.754999</formula>
    </cfRule>
    <cfRule type="cellIs" dxfId="272"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0" zoomScaleNormal="80" workbookViewId="0">
      <pane xSplit="3" ySplit="6" topLeftCell="D7"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11" t="s">
        <v>150</v>
      </c>
      <c r="E2" s="317" t="s">
        <v>161</v>
      </c>
      <c r="F2" s="294" t="s">
        <v>111</v>
      </c>
      <c r="G2" s="325" t="s">
        <v>156</v>
      </c>
      <c r="H2" s="321" t="s">
        <v>168</v>
      </c>
      <c r="I2" s="298" t="s">
        <v>126</v>
      </c>
    </row>
    <row r="3" spans="1:11" ht="19" x14ac:dyDescent="0.2">
      <c r="A3" s="32" t="str">
        <f>OVERALL!K1</f>
        <v>BAYSIDE CITY</v>
      </c>
      <c r="B3" s="248">
        <f>OVERALL!K3</f>
        <v>0.57902281746031747</v>
      </c>
      <c r="C3" s="108" t="s">
        <v>70</v>
      </c>
      <c r="D3" s="109">
        <f>IF(D2="-","-",D57)</f>
        <v>0.70708333333333329</v>
      </c>
      <c r="E3" s="109">
        <f t="shared" ref="E3:F3" si="0">IF(E2="-","-",E57)</f>
        <v>0.60327380952380949</v>
      </c>
      <c r="F3" s="109">
        <f t="shared" si="0"/>
        <v>0.37711309523809522</v>
      </c>
      <c r="G3" s="109">
        <f t="shared" ref="G3:I3" si="1">IF(G2="-","-",G57)</f>
        <v>0.62541666666666673</v>
      </c>
      <c r="H3" s="109">
        <f t="shared" si="1"/>
        <v>0.61520833333333325</v>
      </c>
      <c r="I3" s="109">
        <f t="shared" si="1"/>
        <v>0.54604166666666665</v>
      </c>
    </row>
    <row r="4" spans="1:11" ht="18" customHeight="1" x14ac:dyDescent="0.2">
      <c r="A4" s="17" t="str">
        <f>OVERALL!A4</f>
        <v>AGENT MASTERY SCORE</v>
      </c>
      <c r="B4" s="38">
        <f>IF(C2=0, "-", IF(COUNTIF(D39:I39, "n")=C2, "-", IF(COUNT(D4:I4)=0, "-", AVERAGE(D4:I4))))</f>
        <v>0.47222222222222232</v>
      </c>
      <c r="C4" s="58" t="s">
        <v>1</v>
      </c>
      <c r="D4" s="38">
        <f>IF(D48&lt;0%,0%,IF(D$2="-","-",IF(D$39="n", "-", SUM(D$6,D$12,D$17,D$23,D$28,D$34))))</f>
        <v>0.62083333333333335</v>
      </c>
      <c r="E4" s="38">
        <f t="shared" ref="E4:F4" si="2">IF(E48&lt;0%,0%,IF(E$2="-","-",IF(E$39="n", "-", SUM(E$6,E$12,E$17,E$23,E$28,E$34))))</f>
        <v>0.5541666666666667</v>
      </c>
      <c r="F4" s="38">
        <f t="shared" si="2"/>
        <v>0.22916666666666666</v>
      </c>
      <c r="G4" s="38">
        <f t="shared" ref="G4:I4" si="3">IF(G48&lt;0%,0%,IF(G$2="-","-",IF(G$39="n", "-", SUM(G$6,G$12,G$17,G$23,G$28,G$34))))</f>
        <v>0.50416666666666676</v>
      </c>
      <c r="H4" s="38">
        <f t="shared" si="3"/>
        <v>0.52083333333333326</v>
      </c>
      <c r="I4" s="38">
        <f t="shared" si="3"/>
        <v>0.40416666666666667</v>
      </c>
      <c r="K4" s="12" t="s">
        <v>7</v>
      </c>
    </row>
    <row r="5" spans="1:11" ht="18" customHeight="1" x14ac:dyDescent="0.25">
      <c r="A5" s="57" t="s">
        <v>45</v>
      </c>
      <c r="B5" s="58">
        <f>IF(B6="-","-",AVERAGE(D5:I5))</f>
        <v>0.48888888888888893</v>
      </c>
      <c r="C5" s="58" t="s">
        <v>1</v>
      </c>
      <c r="D5" s="60">
        <f t="shared" ref="D5:I5" si="4">IF(D$2="","",IF(D$39="n", "", SUM(D$6,D$12,D$17,D$23,D$28)))</f>
        <v>0.62083333333333335</v>
      </c>
      <c r="E5" s="60">
        <f t="shared" si="4"/>
        <v>0.5541666666666667</v>
      </c>
      <c r="F5" s="60">
        <f t="shared" si="4"/>
        <v>0.22916666666666666</v>
      </c>
      <c r="G5" s="60">
        <f t="shared" si="4"/>
        <v>0.60416666666666674</v>
      </c>
      <c r="H5" s="60">
        <f t="shared" si="4"/>
        <v>0.52083333333333326</v>
      </c>
      <c r="I5" s="60">
        <f t="shared" si="4"/>
        <v>0.40416666666666667</v>
      </c>
      <c r="K5" s="7" t="s">
        <v>15</v>
      </c>
    </row>
    <row r="6" spans="1:11" ht="18" customHeight="1" x14ac:dyDescent="0.2">
      <c r="A6" s="20" t="str">
        <f>OVERALL!A6</f>
        <v>ENGAGE</v>
      </c>
      <c r="B6" s="21">
        <f>IF(C11=0,"-",AVERAGE(B7:B10))</f>
        <v>0.125</v>
      </c>
      <c r="C6" s="61" t="s">
        <v>0</v>
      </c>
      <c r="D6" s="28">
        <f>IF(D11=0,"-",(COUNTIF(D7:D10, "y")/D11)*OVERALL!$C$6)</f>
        <v>0.05</v>
      </c>
      <c r="E6" s="28">
        <f>IF(E11=0,"-",(COUNTIF(E7:E10, "y")/E11)*OVERALL!$C$6)</f>
        <v>0.05</v>
      </c>
      <c r="F6" s="28">
        <f>IF(F11=0,"-",(COUNTIF(F7:F10, "y")/F11)*OVERALL!$C$6)</f>
        <v>0</v>
      </c>
      <c r="G6" s="28">
        <f>IF(G11=0,"-",(COUNTIF(G7:G10, "y")/G11)*OVERALL!$C$6)</f>
        <v>0.05</v>
      </c>
      <c r="H6" s="28">
        <f>IF(H11=0,"-",(COUNTIF(H7:H10, "y")/H11)*OVERALL!$C$6)</f>
        <v>0</v>
      </c>
      <c r="I6" s="28">
        <f>IF(I11=0,"-",(COUNTIF(I7:I10, "y")/I11)*OVERALL!$C$6)</f>
        <v>0</v>
      </c>
    </row>
    <row r="7" spans="1:11" ht="18" customHeight="1" x14ac:dyDescent="0.2">
      <c r="A7" s="33" t="str">
        <f>OVERALL!A7</f>
        <v>WELCOME</v>
      </c>
      <c r="B7" s="3">
        <f>IF(C7=0,"-",COUNTIF(D7:I7,"y")/C7)</f>
        <v>0.33333333333333331</v>
      </c>
      <c r="C7" s="26">
        <f>$C$2-COUNTIF(D7:I7, "-")</f>
        <v>6</v>
      </c>
      <c r="D7" s="312" t="s">
        <v>104</v>
      </c>
      <c r="E7" s="316" t="s">
        <v>104</v>
      </c>
      <c r="F7" s="293" t="s">
        <v>103</v>
      </c>
      <c r="G7" s="324" t="s">
        <v>103</v>
      </c>
      <c r="H7" s="320" t="s">
        <v>103</v>
      </c>
      <c r="I7" s="297" t="s">
        <v>103</v>
      </c>
      <c r="K7" s="11" t="s">
        <v>2</v>
      </c>
    </row>
    <row r="8" spans="1:11" ht="18" customHeight="1" x14ac:dyDescent="0.25">
      <c r="A8" s="33" t="str">
        <f>OVERALL!A8</f>
        <v>INTENT</v>
      </c>
      <c r="B8" s="3">
        <f>IF(C8=0,"-",COUNTIF(D8:I8,"y")/C8)</f>
        <v>0</v>
      </c>
      <c r="C8" s="26">
        <f>$C$2-COUNTIF(D8:I8, "-")</f>
        <v>6</v>
      </c>
      <c r="D8" s="312" t="s">
        <v>103</v>
      </c>
      <c r="E8" s="316" t="s">
        <v>103</v>
      </c>
      <c r="F8" s="293" t="s">
        <v>103</v>
      </c>
      <c r="G8" s="324" t="s">
        <v>103</v>
      </c>
      <c r="H8" s="320" t="s">
        <v>103</v>
      </c>
      <c r="I8" s="297" t="s">
        <v>103</v>
      </c>
      <c r="K8" s="7" t="s">
        <v>14</v>
      </c>
    </row>
    <row r="9" spans="1:11" ht="18" customHeight="1" x14ac:dyDescent="0.2">
      <c r="A9" s="33" t="str">
        <f>OVERALL!A9</f>
        <v>NAME</v>
      </c>
      <c r="B9" s="3">
        <f>IF(C9=0,"-",COUNTIF(D9:I9,"y")/C9)</f>
        <v>0.16666666666666666</v>
      </c>
      <c r="C9" s="26">
        <f>$C$2-COUNTIF(D9:I9, "-")</f>
        <v>6</v>
      </c>
      <c r="D9" s="312" t="s">
        <v>103</v>
      </c>
      <c r="E9" s="316" t="s">
        <v>103</v>
      </c>
      <c r="F9" s="293" t="s">
        <v>103</v>
      </c>
      <c r="G9" s="324" t="s">
        <v>104</v>
      </c>
      <c r="H9" s="320" t="s">
        <v>103</v>
      </c>
      <c r="I9" s="297" t="s">
        <v>103</v>
      </c>
      <c r="K9" t="s">
        <v>1</v>
      </c>
    </row>
    <row r="10" spans="1:11" ht="18" customHeight="1" x14ac:dyDescent="0.2">
      <c r="A10" s="33" t="str">
        <f>OVERALL!A10</f>
        <v>BRIDGE</v>
      </c>
      <c r="B10" s="3">
        <f>IF(C10=0,"-",COUNTIF(D10:I10,"y")/C10)</f>
        <v>0</v>
      </c>
      <c r="C10" s="26">
        <f>$C$2-COUNTIF(D10:I10, "-")</f>
        <v>6</v>
      </c>
      <c r="D10" s="312" t="s">
        <v>103</v>
      </c>
      <c r="E10" s="316" t="s">
        <v>103</v>
      </c>
      <c r="F10" s="293" t="s">
        <v>103</v>
      </c>
      <c r="G10" s="324" t="s">
        <v>103</v>
      </c>
      <c r="H10" s="320" t="s">
        <v>103</v>
      </c>
      <c r="I10" s="297" t="s">
        <v>103</v>
      </c>
      <c r="K10" s="13" t="s">
        <v>3</v>
      </c>
    </row>
    <row r="11" spans="1:11" ht="18" customHeight="1" x14ac:dyDescent="0.25">
      <c r="A11" s="2"/>
      <c r="C11" s="63">
        <f>AVERAGE(C7:C10)</f>
        <v>6</v>
      </c>
      <c r="D11" s="27">
        <f t="shared" ref="D11:F11" si="5">COUNTA(D7:D10)-COUNTIF(D7:D10, "-")</f>
        <v>4</v>
      </c>
      <c r="E11" s="27">
        <f t="shared" si="5"/>
        <v>4</v>
      </c>
      <c r="F11" s="27">
        <f t="shared" si="5"/>
        <v>4</v>
      </c>
      <c r="G11" s="27">
        <f t="shared" ref="G11:I11" si="6">COUNTA(G7:G10)-COUNTIF(G7:G10, "-")</f>
        <v>4</v>
      </c>
      <c r="H11" s="27">
        <f t="shared" si="6"/>
        <v>4</v>
      </c>
      <c r="I11" s="27">
        <f t="shared" si="6"/>
        <v>4</v>
      </c>
      <c r="K11" s="8" t="s">
        <v>13</v>
      </c>
    </row>
    <row r="12" spans="1:11" ht="18" customHeight="1" x14ac:dyDescent="0.2">
      <c r="A12" s="20" t="str">
        <f>OVERALL!A12</f>
        <v>DISCOVER</v>
      </c>
      <c r="B12" s="21">
        <f>IF(C16=0,"-",AVERAGE(B13:B15))</f>
        <v>0.44444444444444442</v>
      </c>
      <c r="C12" s="1" t="s">
        <v>1</v>
      </c>
      <c r="D12" s="28">
        <f>IF(D16=0,"-",(COUNTIF(D13:D15, "y")/D16)*OVERALL!$C$12)</f>
        <v>0.13333333333333333</v>
      </c>
      <c r="E12" s="28">
        <f>IF(E16=0,"-",(COUNTIF(E13:E15, "y")/E16)*OVERALL!$C$12)</f>
        <v>6.6666666666666666E-2</v>
      </c>
      <c r="F12" s="28">
        <f>IF(F16=0,"-",(COUNTIF(F13:F15, "y")/F16)*OVERALL!$C$12)</f>
        <v>6.6666666666666666E-2</v>
      </c>
      <c r="G12" s="28">
        <f>IF(G16=0,"-",(COUNTIF(G13:G15, "y")/G16)*OVERALL!$C$12)</f>
        <v>6.6666666666666666E-2</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v>
      </c>
      <c r="C13" s="26">
        <f>$C$2-COUNTIF(D13:I13, "-")</f>
        <v>6</v>
      </c>
      <c r="D13" s="312" t="s">
        <v>103</v>
      </c>
      <c r="E13" s="316" t="s">
        <v>103</v>
      </c>
      <c r="F13" s="293" t="s">
        <v>103</v>
      </c>
      <c r="G13" s="324" t="s">
        <v>103</v>
      </c>
      <c r="H13" s="320" t="s">
        <v>103</v>
      </c>
      <c r="I13" s="297" t="s">
        <v>103</v>
      </c>
      <c r="K13" s="14" t="s">
        <v>4</v>
      </c>
    </row>
    <row r="14" spans="1:11" ht="18" customHeight="1" x14ac:dyDescent="0.25">
      <c r="A14" s="33" t="str">
        <f>OVERALL!A14</f>
        <v>LISTEN</v>
      </c>
      <c r="B14" s="3">
        <f>IF(C14=0,"-",COUNTIF(D14:I14,"y")/C14)</f>
        <v>1</v>
      </c>
      <c r="C14" s="26">
        <f>$C$2-COUNTIF(D14:I14, "-")</f>
        <v>6</v>
      </c>
      <c r="D14" s="312" t="s">
        <v>104</v>
      </c>
      <c r="E14" s="316" t="s">
        <v>104</v>
      </c>
      <c r="F14" s="293" t="s">
        <v>104</v>
      </c>
      <c r="G14" s="324" t="s">
        <v>104</v>
      </c>
      <c r="H14" s="320" t="s">
        <v>104</v>
      </c>
      <c r="I14" s="297" t="s">
        <v>104</v>
      </c>
      <c r="K14" s="9" t="s">
        <v>12</v>
      </c>
    </row>
    <row r="15" spans="1:11" ht="18" customHeight="1" x14ac:dyDescent="0.2">
      <c r="A15" s="33" t="str">
        <f>OVERALL!A15</f>
        <v>CONFIRM</v>
      </c>
      <c r="B15" s="3">
        <f>IF(C15=0,"-",COUNTIF(D15:I15,"y")/C15)</f>
        <v>0.33333333333333331</v>
      </c>
      <c r="C15" s="26">
        <f>$C$2-COUNTIF(D15:I15, "-")</f>
        <v>6</v>
      </c>
      <c r="D15" s="312" t="s">
        <v>104</v>
      </c>
      <c r="E15" s="316" t="s">
        <v>103</v>
      </c>
      <c r="F15" s="293" t="s">
        <v>103</v>
      </c>
      <c r="G15" s="324" t="s">
        <v>103</v>
      </c>
      <c r="H15" s="320" t="s">
        <v>104</v>
      </c>
      <c r="I15" s="297" t="s">
        <v>103</v>
      </c>
      <c r="J15" t="s">
        <v>1</v>
      </c>
    </row>
    <row r="16" spans="1:11" ht="18" customHeight="1" x14ac:dyDescent="0.2">
      <c r="A16" s="2"/>
      <c r="C16" s="63">
        <f>AVERAGE(C13:C15)</f>
        <v>6</v>
      </c>
      <c r="D16" s="27">
        <f t="shared" ref="D16:F16" si="7">COUNTA(D13:D15)-COUNTIF(D13:D15, "-")</f>
        <v>3</v>
      </c>
      <c r="E16" s="27">
        <f t="shared" si="7"/>
        <v>3</v>
      </c>
      <c r="F16" s="27">
        <f t="shared" si="7"/>
        <v>3</v>
      </c>
      <c r="G16" s="27">
        <f t="shared" ref="G16:I16" si="8">COUNTA(G13:G15)-COUNTIF(G13:G15, "-")</f>
        <v>3</v>
      </c>
      <c r="H16" s="27">
        <f t="shared" si="8"/>
        <v>3</v>
      </c>
      <c r="I16" s="27">
        <f t="shared" si="8"/>
        <v>3</v>
      </c>
      <c r="K16" s="15" t="s">
        <v>6</v>
      </c>
    </row>
    <row r="17" spans="1:14" ht="18" customHeight="1" x14ac:dyDescent="0.25">
      <c r="A17" s="20" t="str">
        <f>OVERALL!A17</f>
        <v>EDUCATE</v>
      </c>
      <c r="B17" s="21">
        <f>IF(C22=0,"-",AVERAGE(B18:B21))</f>
        <v>0.66666666666666674</v>
      </c>
      <c r="C17" s="1" t="s">
        <v>1</v>
      </c>
      <c r="D17" s="29">
        <f>IF(D22=0,"-",(COUNTIF(D18:D21, "y")/D22)*OVERALL!$C$17)</f>
        <v>0.1875</v>
      </c>
      <c r="E17" s="29">
        <f>IF(E22=0,"-",(COUNTIF(E18:E21, "y")/E22)*OVERALL!$C$17)</f>
        <v>0.1875</v>
      </c>
      <c r="F17" s="29">
        <f>IF(F22=0,"-",(COUNTIF(F18:F21, "y")/F22)*OVERALL!$C$17)</f>
        <v>6.25E-2</v>
      </c>
      <c r="G17" s="29">
        <f>IF(G22=0,"-",(COUNTIF(G18:G21, "y")/G22)*OVERALL!$C$17)</f>
        <v>0.1875</v>
      </c>
      <c r="H17" s="29">
        <f>IF(H22=0,"-",(COUNTIF(H18:H21, "y")/H22)*OVERALL!$C$17)</f>
        <v>0.1875</v>
      </c>
      <c r="I17" s="29">
        <f>IF(I22=0,"-",(COUNTIF(I18:I21, "y")/I22)*OVERALL!$C$17)</f>
        <v>0.1875</v>
      </c>
      <c r="K17" s="9" t="s">
        <v>5</v>
      </c>
    </row>
    <row r="18" spans="1:14" ht="18" customHeight="1" x14ac:dyDescent="0.2">
      <c r="A18" s="33" t="str">
        <f>OVERALL!A18</f>
        <v>INFORM</v>
      </c>
      <c r="B18" s="3">
        <f>IF(C18=0,"-",COUNTIF(D18:I18,"y")/C18)</f>
        <v>0.83333333333333337</v>
      </c>
      <c r="C18" s="26">
        <f>$C$2-COUNTIF(D18:I18, "-")</f>
        <v>6</v>
      </c>
      <c r="D18" s="312" t="s">
        <v>104</v>
      </c>
      <c r="E18" s="316" t="s">
        <v>104</v>
      </c>
      <c r="F18" s="293" t="s">
        <v>103</v>
      </c>
      <c r="G18" s="324" t="s">
        <v>104</v>
      </c>
      <c r="H18" s="320" t="s">
        <v>104</v>
      </c>
      <c r="I18" s="297" t="s">
        <v>104</v>
      </c>
    </row>
    <row r="19" spans="1:14" ht="18" customHeight="1" x14ac:dyDescent="0.2">
      <c r="A19" s="33" t="str">
        <f>OVERALL!A19</f>
        <v>CHECK</v>
      </c>
      <c r="B19" s="3">
        <f>IF(C19=0,"-",COUNTIF(D19:I19,"y")/C19)</f>
        <v>0</v>
      </c>
      <c r="C19" s="26">
        <f>$C$2-COUNTIF(D19:I19, "-")</f>
        <v>6</v>
      </c>
      <c r="D19" s="312" t="s">
        <v>103</v>
      </c>
      <c r="E19" s="316" t="s">
        <v>103</v>
      </c>
      <c r="F19" s="293" t="s">
        <v>103</v>
      </c>
      <c r="G19" s="324" t="s">
        <v>103</v>
      </c>
      <c r="H19" s="320" t="s">
        <v>103</v>
      </c>
      <c r="I19" s="297" t="s">
        <v>103</v>
      </c>
    </row>
    <row r="20" spans="1:14" ht="18" customHeight="1" x14ac:dyDescent="0.2">
      <c r="A20" s="33" t="str">
        <f>OVERALL!A20</f>
        <v>SEEK</v>
      </c>
      <c r="B20" s="3">
        <f>IF(C20=0,"-",COUNTIF(D20:I20,"y")/C20)</f>
        <v>0.83333333333333337</v>
      </c>
      <c r="C20" s="26">
        <f>$C$2-COUNTIF(D20:I20, "-")</f>
        <v>6</v>
      </c>
      <c r="D20" s="312" t="s">
        <v>104</v>
      </c>
      <c r="E20" s="316" t="s">
        <v>104</v>
      </c>
      <c r="F20" s="293" t="s">
        <v>103</v>
      </c>
      <c r="G20" s="324" t="s">
        <v>104</v>
      </c>
      <c r="H20" s="320" t="s">
        <v>104</v>
      </c>
      <c r="I20" s="297" t="s">
        <v>104</v>
      </c>
      <c r="K20" t="s">
        <v>1</v>
      </c>
    </row>
    <row r="21" spans="1:14" ht="18" customHeight="1" x14ac:dyDescent="0.2">
      <c r="A21" s="33" t="str">
        <f>OVERALL!A21</f>
        <v>CONFIDENCE</v>
      </c>
      <c r="B21" s="3">
        <f>IF(C21=0,"-",COUNTIF(D21:I21,"y")/C21)</f>
        <v>1</v>
      </c>
      <c r="C21" s="26">
        <f>$C$2-COUNTIF(D21:I21, "-")</f>
        <v>6</v>
      </c>
      <c r="D21" s="312" t="s">
        <v>104</v>
      </c>
      <c r="E21" s="316" t="s">
        <v>104</v>
      </c>
      <c r="F21" s="293" t="s">
        <v>104</v>
      </c>
      <c r="G21" s="324" t="s">
        <v>104</v>
      </c>
      <c r="H21" s="320" t="s">
        <v>104</v>
      </c>
      <c r="I21" s="297" t="s">
        <v>104</v>
      </c>
    </row>
    <row r="22" spans="1:14" ht="18" customHeight="1" x14ac:dyDescent="0.2">
      <c r="A22" s="2"/>
      <c r="C22" s="63">
        <f>AVERAGE(C18:C21)</f>
        <v>6</v>
      </c>
      <c r="D22" s="27">
        <f t="shared" ref="D22:F22" si="9">COUNTA(D18:D21)-COUNTIF(D18:D21, "-")</f>
        <v>4</v>
      </c>
      <c r="E22" s="27">
        <f t="shared" si="9"/>
        <v>4</v>
      </c>
      <c r="F22" s="27">
        <f t="shared" si="9"/>
        <v>4</v>
      </c>
      <c r="G22" s="27">
        <f t="shared" ref="G22:I22" si="10">COUNTA(G18:G21)-COUNTIF(G18:G21, "-")</f>
        <v>4</v>
      </c>
      <c r="H22" s="27">
        <f t="shared" si="10"/>
        <v>4</v>
      </c>
      <c r="I22" s="27">
        <f t="shared" si="10"/>
        <v>4</v>
      </c>
    </row>
    <row r="23" spans="1:14" ht="18" customHeight="1" x14ac:dyDescent="0.2">
      <c r="A23" s="20" t="str">
        <f>OVERALL!A23</f>
        <v>CLOSE</v>
      </c>
      <c r="B23" s="21">
        <f>IF(C27=0,"-",AVERAGE(B24:B26))</f>
        <v>0.27777777777777773</v>
      </c>
      <c r="C23" s="1" t="s">
        <v>1</v>
      </c>
      <c r="D23" s="29">
        <f>IF(D27=0,"-",(COUNTIF(D24:D26, "y")/D27)*OVERALL!$C$23)</f>
        <v>4.9999999999999996E-2</v>
      </c>
      <c r="E23" s="29">
        <f>IF(E27=0,"-",(COUNTIF(E24:E26, "y")/E27)*OVERALL!$C$23)</f>
        <v>4.9999999999999996E-2</v>
      </c>
      <c r="F23" s="29">
        <f>IF(F27=0,"-",(COUNTIF(F24:F26, "y")/F27)*OVERALL!$C$23)</f>
        <v>0</v>
      </c>
      <c r="G23" s="29">
        <f>IF(G27=0,"-",(COUNTIF(G24:G26, "y")/G27)*OVERALL!$C$23)</f>
        <v>9.9999999999999992E-2</v>
      </c>
      <c r="H23" s="29">
        <f>IF(H27=0,"-",(COUNTIF(H24:H26, "y")/H27)*OVERALL!$C$23)</f>
        <v>4.9999999999999996E-2</v>
      </c>
      <c r="I23" s="29">
        <f>IF(I27=0,"-",(COUNTIF(I24:I26, "y")/I27)*OVERALL!$C$23)</f>
        <v>0</v>
      </c>
    </row>
    <row r="24" spans="1:14" ht="18" customHeight="1" x14ac:dyDescent="0.2">
      <c r="A24" s="33" t="str">
        <f>OVERALL!A24</f>
        <v>QUESTIONS</v>
      </c>
      <c r="B24" s="3">
        <f>IF(C24=0,"-",COUNTIF(D24:I24,"y")/C24)</f>
        <v>0.33333333333333331</v>
      </c>
      <c r="C24" s="26">
        <f>$C$2-COUNTIF(D24:I24, "-")</f>
        <v>6</v>
      </c>
      <c r="D24" s="312" t="s">
        <v>103</v>
      </c>
      <c r="E24" s="316" t="s">
        <v>103</v>
      </c>
      <c r="F24" s="293" t="s">
        <v>103</v>
      </c>
      <c r="G24" s="324" t="s">
        <v>104</v>
      </c>
      <c r="H24" s="320" t="s">
        <v>104</v>
      </c>
      <c r="I24" s="297" t="s">
        <v>103</v>
      </c>
    </row>
    <row r="25" spans="1:14" ht="18" customHeight="1" x14ac:dyDescent="0.2">
      <c r="A25" s="33" t="str">
        <f>OVERALL!A25</f>
        <v>GRATITUDE</v>
      </c>
      <c r="B25" s="3">
        <f>IF(C25=0,"-",COUNTIF(D25:I25,"y")/C25)</f>
        <v>0</v>
      </c>
      <c r="C25" s="26">
        <f>$C$2-COUNTIF(D25:I25, "-")</f>
        <v>6</v>
      </c>
      <c r="D25" s="312" t="s">
        <v>103</v>
      </c>
      <c r="E25" s="316" t="s">
        <v>103</v>
      </c>
      <c r="F25" s="293" t="s">
        <v>103</v>
      </c>
      <c r="G25" s="324" t="s">
        <v>103</v>
      </c>
      <c r="H25" s="320" t="s">
        <v>103</v>
      </c>
      <c r="I25" s="297" t="s">
        <v>103</v>
      </c>
    </row>
    <row r="26" spans="1:14" ht="18" customHeight="1" x14ac:dyDescent="0.2">
      <c r="A26" s="33" t="str">
        <f>OVERALL!A26</f>
        <v>THANKS</v>
      </c>
      <c r="B26" s="3">
        <f>IF(C26=0,"-",COUNTIF(D26:I26,"y")/C26)</f>
        <v>0.5</v>
      </c>
      <c r="C26" s="26">
        <f>$C$2-COUNTIF(D26:I26, "-")</f>
        <v>6</v>
      </c>
      <c r="D26" s="312" t="s">
        <v>104</v>
      </c>
      <c r="E26" s="316" t="s">
        <v>104</v>
      </c>
      <c r="F26" s="293" t="s">
        <v>103</v>
      </c>
      <c r="G26" s="324" t="s">
        <v>104</v>
      </c>
      <c r="H26" s="320" t="s">
        <v>103</v>
      </c>
      <c r="I26" s="297" t="s">
        <v>103</v>
      </c>
    </row>
    <row r="27" spans="1:14" ht="18" customHeight="1" x14ac:dyDescent="0.2">
      <c r="A27" s="2"/>
      <c r="C27" s="63">
        <f>AVERAGE(C24:C26)</f>
        <v>6</v>
      </c>
      <c r="D27" s="27">
        <f t="shared" ref="D27:F27" si="11">COUNTA(D24:D26)-COUNTIF(D24:D26, "-")</f>
        <v>3</v>
      </c>
      <c r="E27" s="27">
        <f t="shared" si="11"/>
        <v>3</v>
      </c>
      <c r="F27" s="27">
        <f t="shared" si="11"/>
        <v>3</v>
      </c>
      <c r="G27" s="27">
        <f t="shared" ref="G27:I27" si="12">COUNTA(G24:G26)-COUNTIF(G24:G26, "-")</f>
        <v>3</v>
      </c>
      <c r="H27" s="27">
        <f t="shared" si="12"/>
        <v>3</v>
      </c>
      <c r="I27" s="27">
        <f t="shared" si="12"/>
        <v>3</v>
      </c>
    </row>
    <row r="28" spans="1:14" ht="18" customHeight="1" x14ac:dyDescent="0.2">
      <c r="A28" s="20" t="str">
        <f>OVERALL!A28</f>
        <v>IMPACT</v>
      </c>
      <c r="B28" s="21">
        <f>IF(C33=0,"-",AVERAGE(B29:B32))</f>
        <v>0.83333333333333337</v>
      </c>
      <c r="C28" s="1" t="s">
        <v>1</v>
      </c>
      <c r="D28" s="29">
        <f>IF(D33=0,"-",(COUNTIF(D29:D32, "y")/D33)*OVERALL!$C$28)</f>
        <v>0.2</v>
      </c>
      <c r="E28" s="29">
        <f>IF(E33=0,"-",(COUNTIF(E29:E32, "y")/E33)*OVERALL!$C$28)</f>
        <v>0.2</v>
      </c>
      <c r="F28" s="29">
        <f>IF(F33=0,"-",(COUNTIF(F29:F32, "y")/F33)*OVERALL!$C$28)</f>
        <v>0.1</v>
      </c>
      <c r="G28" s="29">
        <f>IF(G33=0,"-",(COUNTIF(G29:G32, "y")/G33)*OVERALL!$C$28)</f>
        <v>0.2</v>
      </c>
      <c r="H28" s="29">
        <f>IF(H33=0,"-",(COUNTIF(H29:H32, "y")/H33)*OVERALL!$C$28)</f>
        <v>0.15000000000000002</v>
      </c>
      <c r="I28" s="29">
        <f>IF(I33=0,"-",(COUNTIF(I29:I32, "y")/I33)*OVERALL!$C$28)</f>
        <v>0.15000000000000002</v>
      </c>
    </row>
    <row r="29" spans="1:14" ht="18" customHeight="1" x14ac:dyDescent="0.2">
      <c r="A29" s="33" t="str">
        <f>OVERALL!A29</f>
        <v>VIBRANCY</v>
      </c>
      <c r="B29" s="3">
        <f>IF(C29=0,"-",COUNTIF(D29:I29,"y")/C29)</f>
        <v>1</v>
      </c>
      <c r="C29" s="26">
        <f>$C$2-COUNTIF(D29:I29, "-")</f>
        <v>6</v>
      </c>
      <c r="D29" s="312" t="s">
        <v>104</v>
      </c>
      <c r="E29" s="316" t="s">
        <v>104</v>
      </c>
      <c r="F29" s="293" t="s">
        <v>104</v>
      </c>
      <c r="G29" s="324" t="s">
        <v>104</v>
      </c>
      <c r="H29" s="320" t="s">
        <v>104</v>
      </c>
      <c r="I29" s="297" t="s">
        <v>104</v>
      </c>
    </row>
    <row r="30" spans="1:14" ht="18" customHeight="1" x14ac:dyDescent="0.2">
      <c r="A30" s="33" t="str">
        <f>OVERALL!A30</f>
        <v>EMPATHY</v>
      </c>
      <c r="B30" s="3">
        <f>IF(C30=0,"-",COUNTIF(D30:I30,"y")/C30)</f>
        <v>0.83333333333333337</v>
      </c>
      <c r="C30" s="26">
        <f>$C$2-COUNTIF(D30:I30, "-")</f>
        <v>6</v>
      </c>
      <c r="D30" s="312" t="s">
        <v>104</v>
      </c>
      <c r="E30" s="316" t="s">
        <v>104</v>
      </c>
      <c r="F30" s="293" t="s">
        <v>103</v>
      </c>
      <c r="G30" s="324" t="s">
        <v>104</v>
      </c>
      <c r="H30" s="320" t="s">
        <v>104</v>
      </c>
      <c r="I30" s="297" t="s">
        <v>104</v>
      </c>
    </row>
    <row r="31" spans="1:14" ht="18" customHeight="1" x14ac:dyDescent="0.2">
      <c r="A31" s="33" t="str">
        <f>OVERALL!A31</f>
        <v>CONTROL</v>
      </c>
      <c r="B31" s="3">
        <f>IF(C31=0,"-",COUNTIF(D31:I31,"y")/C31)</f>
        <v>0.5</v>
      </c>
      <c r="C31" s="26">
        <f>$C$2-COUNTIF(D31:I31, "-")</f>
        <v>6</v>
      </c>
      <c r="D31" s="312" t="s">
        <v>104</v>
      </c>
      <c r="E31" s="316" t="s">
        <v>104</v>
      </c>
      <c r="F31" s="293" t="s">
        <v>103</v>
      </c>
      <c r="G31" s="324" t="s">
        <v>104</v>
      </c>
      <c r="H31" s="320" t="s">
        <v>103</v>
      </c>
      <c r="I31" s="297" t="s">
        <v>103</v>
      </c>
    </row>
    <row r="32" spans="1:14" ht="18" customHeight="1" x14ac:dyDescent="0.2">
      <c r="A32" s="33" t="str">
        <f>OVERALL!A32</f>
        <v>CLARITY</v>
      </c>
      <c r="B32" s="3">
        <f>IF(C32=0,"-",COUNTIF(D32:I32,"y")/C32)</f>
        <v>1</v>
      </c>
      <c r="C32" s="26">
        <f>$C$2-COUNTIF(D32:I32, "-")</f>
        <v>6</v>
      </c>
      <c r="D32" s="312" t="s">
        <v>104</v>
      </c>
      <c r="E32" s="316" t="s">
        <v>104</v>
      </c>
      <c r="F32" s="293" t="s">
        <v>104</v>
      </c>
      <c r="G32" s="324" t="s">
        <v>104</v>
      </c>
      <c r="H32" s="320" t="s">
        <v>104</v>
      </c>
      <c r="I32" s="297" t="s">
        <v>104</v>
      </c>
      <c r="N32" t="s">
        <v>1</v>
      </c>
    </row>
    <row r="33" spans="1:19" ht="18" customHeight="1" x14ac:dyDescent="0.2">
      <c r="A33" s="5"/>
      <c r="B33" s="6"/>
      <c r="C33" s="63">
        <f>AVERAGE(C29:C32)</f>
        <v>6</v>
      </c>
      <c r="D33" s="27">
        <f t="shared" ref="D33:F33" si="13">COUNTA(D29:D32)-COUNTIF(D29:D32, "-")</f>
        <v>4</v>
      </c>
      <c r="E33" s="27">
        <f t="shared" si="13"/>
        <v>4</v>
      </c>
      <c r="F33" s="27">
        <f t="shared" si="13"/>
        <v>4</v>
      </c>
      <c r="G33" s="27">
        <f t="shared" ref="G33:I33" si="14">COUNTA(G29:G32)-COUNTIF(G29:G32, "-")</f>
        <v>4</v>
      </c>
      <c r="H33" s="27">
        <f t="shared" si="14"/>
        <v>4</v>
      </c>
      <c r="I33" s="27">
        <f t="shared" si="14"/>
        <v>4</v>
      </c>
    </row>
    <row r="34" spans="1:19" ht="18" customHeight="1" x14ac:dyDescent="0.2">
      <c r="A34" s="42" t="str">
        <f>OVERALL!A34</f>
        <v>% OF CALLS WITH DEDUCTIONS</v>
      </c>
      <c r="B34" s="43">
        <f>IF(C37=0,"-",SUM(D37:I37)/C37)</f>
        <v>0.16666666666666666</v>
      </c>
      <c r="C34" s="1" t="s">
        <v>1</v>
      </c>
      <c r="D34" s="44" t="str">
        <f t="shared" ref="D34:I34" si="15">IF(D37=0,"-",IF(D37="","-",IF(D35="y",$K$35,IF(D36="y",$K$36,0%))))</f>
        <v>-</v>
      </c>
      <c r="E34" s="44" t="str">
        <f t="shared" si="15"/>
        <v>-</v>
      </c>
      <c r="F34" s="44" t="str">
        <f t="shared" si="15"/>
        <v>-</v>
      </c>
      <c r="G34" s="44">
        <f t="shared" si="15"/>
        <v>-0.1</v>
      </c>
      <c r="H34" s="44" t="str">
        <f t="shared" si="15"/>
        <v>-</v>
      </c>
      <c r="I34" s="44" t="str">
        <f t="shared" si="15"/>
        <v>-</v>
      </c>
      <c r="K34" s="44" t="s">
        <v>47</v>
      </c>
    </row>
    <row r="35" spans="1:19" ht="18" customHeight="1" x14ac:dyDescent="0.2">
      <c r="A35" s="45" t="str">
        <f>OVERALL!A35</f>
        <v>AUDIO ISSUE (MAJOR IMPACT)</v>
      </c>
      <c r="B35" s="3">
        <f>IF(C35=0,"-",COUNTIF(D35:I35,"y")/C35)</f>
        <v>0</v>
      </c>
      <c r="C35" s="26">
        <f>$C$2-COUNTIF(D35:I35, "-")</f>
        <v>6</v>
      </c>
      <c r="D35" s="312" t="s">
        <v>103</v>
      </c>
      <c r="E35" s="316" t="s">
        <v>103</v>
      </c>
      <c r="F35" s="293" t="s">
        <v>103</v>
      </c>
      <c r="G35" s="324" t="s">
        <v>103</v>
      </c>
      <c r="H35" s="320" t="s">
        <v>103</v>
      </c>
      <c r="I35" s="297" t="s">
        <v>103</v>
      </c>
      <c r="K35" s="48">
        <v>-0.3</v>
      </c>
      <c r="M35" s="48"/>
      <c r="N35" s="48"/>
      <c r="O35" s="48"/>
    </row>
    <row r="36" spans="1:19" ht="18" customHeight="1" x14ac:dyDescent="0.2">
      <c r="A36" s="45" t="str">
        <f>OVERALL!A36</f>
        <v>AUDIO ISSUE (DISTRACTION)</v>
      </c>
      <c r="B36" s="3">
        <f>IF(C36=0,"-",COUNTIF(D36:I36,"y")/C36)</f>
        <v>0.16666666666666666</v>
      </c>
      <c r="C36" s="26">
        <f>$C$2-COUNTIF(D36:I36, "-")</f>
        <v>6</v>
      </c>
      <c r="D36" s="312" t="s">
        <v>103</v>
      </c>
      <c r="E36" s="316" t="s">
        <v>103</v>
      </c>
      <c r="F36" s="293" t="s">
        <v>103</v>
      </c>
      <c r="G36" s="324" t="s">
        <v>104</v>
      </c>
      <c r="H36" s="320" t="s">
        <v>103</v>
      </c>
      <c r="I36" s="297" t="s">
        <v>103</v>
      </c>
      <c r="K36" s="48">
        <v>-0.1</v>
      </c>
      <c r="M36" s="48"/>
      <c r="N36" s="48"/>
      <c r="O36" s="48"/>
    </row>
    <row r="37" spans="1:19" ht="18" customHeight="1" x14ac:dyDescent="0.2">
      <c r="A37" s="5"/>
      <c r="B37" s="6"/>
      <c r="C37" s="63">
        <f>C35</f>
        <v>6</v>
      </c>
      <c r="D37" s="27">
        <f t="shared" ref="D37:F37" si="16">IF(D35="NA","",COUNTIF(D35:D36, "y"))</f>
        <v>0</v>
      </c>
      <c r="E37" s="27">
        <f t="shared" si="16"/>
        <v>0</v>
      </c>
      <c r="F37" s="27">
        <f t="shared" si="16"/>
        <v>0</v>
      </c>
      <c r="G37" s="27">
        <f t="shared" ref="G37:I37" si="17">IF(G35="NA","",COUNTIF(G35:G36, "y"))</f>
        <v>1</v>
      </c>
      <c r="H37" s="27">
        <f t="shared" si="17"/>
        <v>0</v>
      </c>
      <c r="I37" s="27">
        <f t="shared" si="17"/>
        <v>0</v>
      </c>
    </row>
    <row r="38" spans="1:19" ht="18" customHeight="1" x14ac:dyDescent="0.2">
      <c r="A38" s="375" t="str">
        <f>OVERALL!A38</f>
        <v>ADDITIONAL INSIGHT</v>
      </c>
      <c r="B38" s="376"/>
      <c r="C38" s="10" t="s">
        <v>1</v>
      </c>
      <c r="D38" s="30"/>
      <c r="E38" s="30"/>
      <c r="F38" s="30"/>
      <c r="G38" s="30"/>
      <c r="H38" s="30"/>
      <c r="I38" s="30"/>
    </row>
    <row r="39" spans="1:19" ht="18" customHeight="1" x14ac:dyDescent="0.2">
      <c r="A39" s="33" t="str">
        <f>OVERALL!A39</f>
        <v>CALL ANSWERED-QUALITY</v>
      </c>
      <c r="B39" s="3">
        <f>IF(C39=0,"-",COUNTIF(D39:I39, "y")/C39)</f>
        <v>1</v>
      </c>
      <c r="C39" s="26">
        <f t="shared" ref="C39:C45" si="18">$C$2-COUNTIF(D39:I39, "-")</f>
        <v>6</v>
      </c>
      <c r="D39" s="312" t="s">
        <v>104</v>
      </c>
      <c r="E39" s="316" t="s">
        <v>104</v>
      </c>
      <c r="F39" s="293" t="s">
        <v>104</v>
      </c>
      <c r="G39" s="324" t="s">
        <v>104</v>
      </c>
      <c r="H39" s="320" t="s">
        <v>104</v>
      </c>
      <c r="I39" s="297" t="s">
        <v>104</v>
      </c>
    </row>
    <row r="40" spans="1:19" ht="18" customHeight="1" x14ac:dyDescent="0.2">
      <c r="A40" s="33" t="str">
        <f>OVERALL!A40</f>
        <v>TALK TIME</v>
      </c>
      <c r="B40" s="280">
        <f>IF(C40=0,"-",AVERAGE(D40:I40))</f>
        <v>2.1412037037037038E-3</v>
      </c>
      <c r="C40" s="26">
        <f t="shared" si="18"/>
        <v>6</v>
      </c>
      <c r="D40" s="280">
        <v>2.3379629629629631E-3</v>
      </c>
      <c r="E40" s="280">
        <v>3.8425925925925928E-3</v>
      </c>
      <c r="F40" s="283">
        <v>6.9444444444444447E-4</v>
      </c>
      <c r="G40" s="283">
        <v>4.1319444444444442E-3</v>
      </c>
      <c r="H40" s="283">
        <v>9.2592592592592596E-4</v>
      </c>
      <c r="I40" s="283">
        <v>9.1435185185185185E-4</v>
      </c>
      <c r="J40" s="46"/>
      <c r="K40" s="265"/>
      <c r="L40" s="265"/>
      <c r="M40" s="265"/>
      <c r="N40" s="265"/>
      <c r="O40" s="265"/>
      <c r="P40" s="265"/>
      <c r="Q40" s="265"/>
      <c r="R40" s="265"/>
      <c r="S40" s="265"/>
    </row>
    <row r="41" spans="1:19" ht="18" customHeight="1" x14ac:dyDescent="0.2">
      <c r="A41" s="33" t="str">
        <f>OVERALL!A41</f>
        <v>ASSESSOR RATING (0-10)</v>
      </c>
      <c r="B41" s="263">
        <f>IF(C41=0,"-",SUM(D41:I41)/C41)</f>
        <v>4.666666666666667</v>
      </c>
      <c r="C41" s="26">
        <f t="shared" si="18"/>
        <v>6</v>
      </c>
      <c r="D41" s="286">
        <v>6</v>
      </c>
      <c r="E41" s="286">
        <v>5</v>
      </c>
      <c r="F41" s="286">
        <v>2</v>
      </c>
      <c r="G41" s="286">
        <v>6</v>
      </c>
      <c r="H41" s="286">
        <v>5</v>
      </c>
      <c r="I41" s="286">
        <v>4</v>
      </c>
    </row>
    <row r="42" spans="1:19" ht="18" customHeight="1" x14ac:dyDescent="0.2">
      <c r="A42" s="33" t="str">
        <f>OVERALL!A42</f>
        <v>EXPLAINED KEY FEATURES</v>
      </c>
      <c r="B42" s="3">
        <f>IF(C42=0,"-",COUNTIF(D42:I42, "y")/C42)</f>
        <v>0.66666666666666663</v>
      </c>
      <c r="C42" s="26">
        <f t="shared" si="18"/>
        <v>6</v>
      </c>
      <c r="D42" s="312" t="s">
        <v>104</v>
      </c>
      <c r="E42" s="316" t="s">
        <v>104</v>
      </c>
      <c r="F42" s="293" t="s">
        <v>103</v>
      </c>
      <c r="G42" s="324" t="s">
        <v>104</v>
      </c>
      <c r="H42" s="320" t="s">
        <v>103</v>
      </c>
      <c r="I42" s="297" t="s">
        <v>104</v>
      </c>
      <c r="J42" s="47"/>
      <c r="K42" t="s">
        <v>1</v>
      </c>
    </row>
    <row r="43" spans="1:19" ht="18" customHeight="1" x14ac:dyDescent="0.2">
      <c r="A43" s="33" t="str">
        <f>OVERALL!A43</f>
        <v>REVEALED PRICING</v>
      </c>
      <c r="B43" s="3">
        <f>IF(C43=0,"-",COUNTIF(D43:I43, "y")/C43)</f>
        <v>0.33333333333333331</v>
      </c>
      <c r="C43" s="26">
        <f t="shared" si="18"/>
        <v>6</v>
      </c>
      <c r="D43" s="312" t="s">
        <v>103</v>
      </c>
      <c r="E43" s="316" t="s">
        <v>104</v>
      </c>
      <c r="F43" s="293" t="s">
        <v>103</v>
      </c>
      <c r="G43" s="324" t="s">
        <v>104</v>
      </c>
      <c r="H43" s="320" t="s">
        <v>103</v>
      </c>
      <c r="I43" s="297" t="s">
        <v>103</v>
      </c>
    </row>
    <row r="44" spans="1:19" ht="18" customHeight="1" x14ac:dyDescent="0.2">
      <c r="A44" s="33" t="str">
        <f>OVERALL!A44</f>
        <v>EXPLAINED ACTIONS &amp; PROCESS</v>
      </c>
      <c r="B44" s="3">
        <f>IF(C44=0,"-",COUNTIF(D44:I44, "y")/C44)</f>
        <v>1</v>
      </c>
      <c r="C44" s="26">
        <f t="shared" si="18"/>
        <v>6</v>
      </c>
      <c r="D44" s="312" t="s">
        <v>104</v>
      </c>
      <c r="E44" s="316" t="s">
        <v>104</v>
      </c>
      <c r="F44" s="293" t="s">
        <v>104</v>
      </c>
      <c r="G44" s="324" t="s">
        <v>104</v>
      </c>
      <c r="H44" s="320" t="s">
        <v>104</v>
      </c>
      <c r="I44" s="297" t="s">
        <v>104</v>
      </c>
    </row>
    <row r="45" spans="1:19" ht="18" customHeight="1" x14ac:dyDescent="0.2">
      <c r="A45" s="33" t="str">
        <f>OVERALL!A45</f>
        <v>WEBSITE EDUCATION</v>
      </c>
      <c r="B45" s="3">
        <f>IF(C45=0,"-",COUNTIF(D45:I45, "y")/C45)</f>
        <v>0.5</v>
      </c>
      <c r="C45" s="26">
        <f t="shared" si="18"/>
        <v>6</v>
      </c>
      <c r="D45" s="312" t="s">
        <v>103</v>
      </c>
      <c r="E45" s="316" t="s">
        <v>104</v>
      </c>
      <c r="F45" s="293" t="s">
        <v>103</v>
      </c>
      <c r="G45" s="324" t="s">
        <v>104</v>
      </c>
      <c r="H45" s="320" t="s">
        <v>103</v>
      </c>
      <c r="I45" s="297" t="s">
        <v>104</v>
      </c>
    </row>
    <row r="46" spans="1:19" ht="18" customHeight="1" x14ac:dyDescent="0.2">
      <c r="A46" s="18"/>
      <c r="B46" s="3"/>
      <c r="C46" s="26"/>
      <c r="D46" s="263"/>
      <c r="E46" s="263"/>
      <c r="F46" s="263"/>
      <c r="G46" s="263"/>
      <c r="H46" s="263"/>
      <c r="I46" s="263"/>
    </row>
    <row r="47" spans="1:19" ht="120" x14ac:dyDescent="0.2">
      <c r="A47" s="25" t="s">
        <v>1</v>
      </c>
      <c r="B47" s="377" t="s">
        <v>34</v>
      </c>
      <c r="C47" s="378"/>
      <c r="D47" s="23" t="s">
        <v>151</v>
      </c>
      <c r="E47" s="23" t="s">
        <v>160</v>
      </c>
      <c r="F47" s="23" t="s">
        <v>112</v>
      </c>
      <c r="G47" s="23" t="s">
        <v>178</v>
      </c>
      <c r="H47" s="23" t="s">
        <v>169</v>
      </c>
      <c r="I47" s="23" t="s">
        <v>127</v>
      </c>
    </row>
    <row r="48" spans="1:19" ht="18" customHeight="1" x14ac:dyDescent="0.2">
      <c r="A48" s="59" t="s">
        <v>44</v>
      </c>
      <c r="D48" s="50">
        <f t="shared" ref="D48:I48" si="19">IF(D$2="","",IF(D$39="n", "", SUM(D$6,D$12,D$17,D$23,D$28,D$34)))</f>
        <v>0.62083333333333335</v>
      </c>
      <c r="E48" s="50">
        <f t="shared" si="19"/>
        <v>0.5541666666666667</v>
      </c>
      <c r="F48" s="50">
        <f t="shared" si="19"/>
        <v>0.22916666666666666</v>
      </c>
      <c r="G48" s="50">
        <f t="shared" si="19"/>
        <v>0.50416666666666676</v>
      </c>
      <c r="H48" s="50">
        <f t="shared" si="19"/>
        <v>0.52083333333333326</v>
      </c>
      <c r="I48" s="50">
        <f t="shared" si="19"/>
        <v>0.40416666666666667</v>
      </c>
    </row>
    <row r="50" spans="1:9" ht="19" x14ac:dyDescent="0.25">
      <c r="A50" s="110" t="s">
        <v>71</v>
      </c>
      <c r="B50" s="90" t="s">
        <v>72</v>
      </c>
    </row>
    <row r="51" spans="1:9" x14ac:dyDescent="0.2">
      <c r="A51" s="111" t="s">
        <v>60</v>
      </c>
      <c r="B51" s="112">
        <v>0.3</v>
      </c>
      <c r="C51" s="111"/>
      <c r="D51" s="256">
        <f>[1]BAYSIDE!D$4</f>
        <v>0.90833333333333333</v>
      </c>
      <c r="E51" s="256">
        <f>[1]BAYSIDE!E$4</f>
        <v>0.71785714285714286</v>
      </c>
      <c r="F51" s="256">
        <f>[1]BAYSIDE!F$4</f>
        <v>0.72232142857142856</v>
      </c>
      <c r="G51" s="256">
        <f>[1]BAYSIDE!G$4</f>
        <v>0.90833333333333333</v>
      </c>
      <c r="H51" s="256">
        <f>[1]BAYSIDE!H$4</f>
        <v>0.8354166666666667</v>
      </c>
      <c r="I51" s="256">
        <f>[1]BAYSIDE!I$4</f>
        <v>0.87708333333333333</v>
      </c>
    </row>
    <row r="52" spans="1:9" x14ac:dyDescent="0.2">
      <c r="A52" s="111" t="s">
        <v>61</v>
      </c>
      <c r="B52" s="112">
        <v>0.7</v>
      </c>
      <c r="C52" s="111"/>
      <c r="D52" s="257">
        <f t="shared" ref="D52:F52" si="20">D4</f>
        <v>0.62083333333333335</v>
      </c>
      <c r="E52" s="257">
        <f t="shared" si="20"/>
        <v>0.5541666666666667</v>
      </c>
      <c r="F52" s="257">
        <f t="shared" si="20"/>
        <v>0.22916666666666666</v>
      </c>
      <c r="G52" s="257">
        <f t="shared" ref="G52:I52" si="21">G4</f>
        <v>0.50416666666666676</v>
      </c>
      <c r="H52" s="257">
        <f t="shared" si="21"/>
        <v>0.52083333333333326</v>
      </c>
      <c r="I52" s="257">
        <f t="shared" si="21"/>
        <v>0.40416666666666667</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0.27249999999999996</v>
      </c>
      <c r="E55" s="257">
        <f t="shared" ref="E55:F55" si="22">IF(E51="-","-",E51*$B$51)</f>
        <v>0.21535714285714286</v>
      </c>
      <c r="F55" s="257">
        <f t="shared" si="22"/>
        <v>0.21669642857142857</v>
      </c>
      <c r="G55" s="257">
        <f t="shared" ref="G55:I55" si="23">IF(G51="-","-",G51*$B$51)</f>
        <v>0.27249999999999996</v>
      </c>
      <c r="H55" s="257">
        <f t="shared" si="23"/>
        <v>0.25062499999999999</v>
      </c>
      <c r="I55" s="257">
        <f t="shared" si="23"/>
        <v>0.263125</v>
      </c>
    </row>
    <row r="56" spans="1:9" x14ac:dyDescent="0.2">
      <c r="A56" s="111" t="s">
        <v>61</v>
      </c>
      <c r="B56" s="111"/>
      <c r="C56" s="111"/>
      <c r="D56" s="257">
        <f t="shared" ref="D56:F56" si="24">IF(D52="-","-",D52*$B$52)</f>
        <v>0.43458333333333332</v>
      </c>
      <c r="E56" s="257">
        <f t="shared" si="24"/>
        <v>0.38791666666666669</v>
      </c>
      <c r="F56" s="257">
        <f t="shared" si="24"/>
        <v>0.16041666666666665</v>
      </c>
      <c r="G56" s="257">
        <f t="shared" ref="G56:I56" si="25">IF(G52="-","-",G52*$B$52)</f>
        <v>0.35291666666666671</v>
      </c>
      <c r="H56" s="257">
        <f t="shared" si="25"/>
        <v>0.36458333333333326</v>
      </c>
      <c r="I56" s="257">
        <f t="shared" si="25"/>
        <v>0.28291666666666665</v>
      </c>
    </row>
    <row r="57" spans="1:9" x14ac:dyDescent="0.2">
      <c r="A57" s="114" t="s">
        <v>56</v>
      </c>
      <c r="B57" s="114"/>
      <c r="C57" s="114"/>
      <c r="D57" s="115">
        <f t="shared" ref="D57:F57" si="26">IF(D51="","",IF(D52="","",SUM(D55:D56)))</f>
        <v>0.70708333333333329</v>
      </c>
      <c r="E57" s="115">
        <f t="shared" si="26"/>
        <v>0.60327380952380949</v>
      </c>
      <c r="F57" s="115">
        <f t="shared" si="26"/>
        <v>0.37711309523809522</v>
      </c>
      <c r="G57" s="115">
        <f t="shared" ref="G57:I57" si="27">IF(G51="","",IF(G52="","",SUM(G55:G56)))</f>
        <v>0.62541666666666673</v>
      </c>
      <c r="H57" s="115">
        <f t="shared" si="27"/>
        <v>0.61520833333333325</v>
      </c>
      <c r="I57" s="115">
        <f t="shared" si="27"/>
        <v>0.54604166666666665</v>
      </c>
    </row>
  </sheetData>
  <mergeCells count="2">
    <mergeCell ref="A38:B38"/>
    <mergeCell ref="B47:C47"/>
  </mergeCells>
  <conditionalFormatting sqref="B4">
    <cfRule type="cellIs" dxfId="271" priority="9" operator="between">
      <formula>0.604999</formula>
      <formula>0.754999</formula>
    </cfRule>
    <cfRule type="cellIs" dxfId="270" priority="10" operator="between">
      <formula>0.44999</formula>
      <formula>0.605</formula>
    </cfRule>
    <cfRule type="cellIs" dxfId="269" priority="11" operator="lessThan">
      <formula>0.45</formula>
    </cfRule>
    <cfRule type="cellIs" dxfId="268" priority="8" operator="between">
      <formula>0.754999</formula>
      <formula>0.905</formula>
    </cfRule>
    <cfRule type="cellIs" dxfId="267" priority="7" operator="greaterThanOrEqual">
      <formula>0.905</formula>
    </cfRule>
    <cfRule type="containsBlanks" dxfId="266" priority="6">
      <formula>LEN(TRIM(B4))=0</formula>
    </cfRule>
  </conditionalFormatting>
  <conditionalFormatting sqref="B6">
    <cfRule type="containsText" dxfId="265" priority="5" operator="containsText" text="NA">
      <formula>NOT(ISERROR(SEARCH("NA",B6)))</formula>
    </cfRule>
  </conditionalFormatting>
  <conditionalFormatting sqref="B12">
    <cfRule type="containsText" dxfId="264" priority="4" operator="containsText" text="NA">
      <formula>NOT(ISERROR(SEARCH("NA",B12)))</formula>
    </cfRule>
  </conditionalFormatting>
  <conditionalFormatting sqref="B17">
    <cfRule type="containsText" dxfId="263" priority="3" operator="containsText" text="NA">
      <formula>NOT(ISERROR(SEARCH("NA",B17)))</formula>
    </cfRule>
  </conditionalFormatting>
  <conditionalFormatting sqref="B23">
    <cfRule type="containsText" dxfId="262" priority="2" operator="containsText" text="NA">
      <formula>NOT(ISERROR(SEARCH("NA",B23)))</formula>
    </cfRule>
  </conditionalFormatting>
  <conditionalFormatting sqref="B28">
    <cfRule type="containsText" dxfId="261" priority="1" operator="containsText" text="NA">
      <formula>NOT(ISERROR(SEARCH("NA",B28)))</formula>
    </cfRule>
  </conditionalFormatting>
  <conditionalFormatting sqref="D4:I4">
    <cfRule type="containsBlanks" dxfId="260" priority="12">
      <formula>LEN(TRIM(D4))=0</formula>
    </cfRule>
    <cfRule type="cellIs" dxfId="259" priority="13" operator="greaterThanOrEqual">
      <formula>0.905</formula>
    </cfRule>
    <cfRule type="cellIs" dxfId="258" priority="14" operator="between">
      <formula>0.754999</formula>
      <formula>0.905</formula>
    </cfRule>
    <cfRule type="cellIs" dxfId="257" priority="15" operator="between">
      <formula>0.604999</formula>
      <formula>0.754999</formula>
    </cfRule>
    <cfRule type="cellIs" dxfId="256" priority="16" operator="between">
      <formula>0.44999</formula>
      <formula>0.605</formula>
    </cfRule>
    <cfRule type="cellIs" dxfId="255" priority="17" operator="lessThan">
      <formula>0.45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BFEF5-59D1-4147-9AA5-5AD4B84AA418}">
  <dimension ref="A1:P57"/>
  <sheetViews>
    <sheetView zoomScale="80" zoomScaleNormal="80" workbookViewId="0">
      <pane xSplit="3" ySplit="6" topLeftCell="D7" activePane="bottomRight" state="frozen"/>
      <selection activeCell="D41" sqref="D41:F49"/>
      <selection pane="topRight" activeCell="D41" sqref="D41:F49"/>
      <selection pane="bottomLeft" activeCell="D41" sqref="D41:F49"/>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03" t="s">
        <v>208</v>
      </c>
      <c r="E2" s="296" t="s">
        <v>209</v>
      </c>
      <c r="F2" s="294" t="s">
        <v>210</v>
      </c>
      <c r="G2" s="325" t="s">
        <v>154</v>
      </c>
      <c r="H2" s="317" t="s">
        <v>211</v>
      </c>
      <c r="I2" s="298" t="s">
        <v>212</v>
      </c>
    </row>
    <row r="3" spans="1:11" ht="19" x14ac:dyDescent="0.2">
      <c r="A3" s="32" t="str">
        <f>OVERALL!O1</f>
        <v>CITY OF BOORANDARA</v>
      </c>
      <c r="B3" s="248">
        <f>OVERALL!O3</f>
        <v>0.54605952380952383</v>
      </c>
      <c r="C3" s="108" t="s">
        <v>70</v>
      </c>
      <c r="D3" s="109">
        <f>IF(D2="-","-",D57)</f>
        <v>0.62954166666666667</v>
      </c>
      <c r="E3" s="109">
        <f t="shared" ref="E3:I3" si="0">IF(E2="-","-",E57)</f>
        <v>0.43829166666666663</v>
      </c>
      <c r="F3" s="109">
        <f t="shared" si="0"/>
        <v>0.54974999999999996</v>
      </c>
      <c r="G3" s="109">
        <f t="shared" si="0"/>
        <v>0.66683333333333328</v>
      </c>
      <c r="H3" s="109">
        <f t="shared" si="0"/>
        <v>0.46614880952380955</v>
      </c>
      <c r="I3" s="109">
        <f t="shared" si="0"/>
        <v>0.52579166666666666</v>
      </c>
    </row>
    <row r="4" spans="1:11" ht="18" customHeight="1" x14ac:dyDescent="0.2">
      <c r="A4" s="17" t="str">
        <f>OVERALL!A4</f>
        <v>AGENT MASTERY SCORE</v>
      </c>
      <c r="B4" s="38">
        <f>IF(C2=0, "-", IF(COUNTIF(D39:I39, "n")=C2, "-", IF(COUNT(D4:I4)=0, "-", AVERAGE(D4:I4))))</f>
        <v>0.48749999999999999</v>
      </c>
      <c r="C4" s="58" t="s">
        <v>1</v>
      </c>
      <c r="D4" s="38">
        <f>IF(D48&lt;0%,0%,IF(D$2="-","-",IF(D$39="n", "-", SUM(D$6,D$12,D$17,D$23,D$28,D$34))))</f>
        <v>0.5541666666666667</v>
      </c>
      <c r="E4" s="38">
        <f t="shared" ref="E4:I4" si="1">IF(E48&lt;0%,0%,IF(E$2="-","-",IF(E$39="n", "-", SUM(E$6,E$12,E$17,E$23,E$28,E$34))))</f>
        <v>0.32916666666666666</v>
      </c>
      <c r="F4" s="38">
        <f t="shared" si="1"/>
        <v>0.47500000000000003</v>
      </c>
      <c r="G4" s="38">
        <f t="shared" si="1"/>
        <v>0.62083333333333335</v>
      </c>
      <c r="H4" s="38">
        <f t="shared" si="1"/>
        <v>0.4916666666666667</v>
      </c>
      <c r="I4" s="38">
        <f t="shared" si="1"/>
        <v>0.45416666666666666</v>
      </c>
      <c r="K4" s="12" t="s">
        <v>7</v>
      </c>
    </row>
    <row r="5" spans="1:11" ht="18" customHeight="1" x14ac:dyDescent="0.25">
      <c r="A5" s="57" t="s">
        <v>45</v>
      </c>
      <c r="B5" s="58">
        <f>IF(B6="-","-",AVERAGE(D5:I5))</f>
        <v>0.48749999999999999</v>
      </c>
      <c r="C5" s="58" t="s">
        <v>1</v>
      </c>
      <c r="D5" s="60">
        <f t="shared" ref="D5:I5" si="2">IF(D$2="","",IF(D$39="n", "", SUM(D$6,D$12,D$17,D$23,D$28)))</f>
        <v>0.5541666666666667</v>
      </c>
      <c r="E5" s="60">
        <f t="shared" si="2"/>
        <v>0.32916666666666666</v>
      </c>
      <c r="F5" s="60">
        <f t="shared" si="2"/>
        <v>0.47500000000000003</v>
      </c>
      <c r="G5" s="60">
        <f t="shared" si="2"/>
        <v>0.62083333333333335</v>
      </c>
      <c r="H5" s="60">
        <f t="shared" si="2"/>
        <v>0.4916666666666667</v>
      </c>
      <c r="I5" s="60">
        <f t="shared" si="2"/>
        <v>0.45416666666666666</v>
      </c>
      <c r="K5" s="7" t="s">
        <v>15</v>
      </c>
    </row>
    <row r="6" spans="1:11"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c r="G6" s="28">
        <f>IF(G11=0,"-",(COUNTIF(G7:G10, "y")/G11)*OVERALL!$C$6)</f>
        <v>0</v>
      </c>
      <c r="H6" s="28">
        <f>IF(H11=0,"-",(COUNTIF(H7:H10, "y")/H11)*OVERALL!$C$6)</f>
        <v>0</v>
      </c>
      <c r="I6" s="28">
        <f>IF(I11=0,"-",(COUNTIF(I7:I10, "y")/I11)*OVERALL!$C$6)</f>
        <v>0</v>
      </c>
    </row>
    <row r="7" spans="1:11" ht="18" customHeight="1" x14ac:dyDescent="0.2">
      <c r="A7" s="33" t="str">
        <f>OVERALL!A7</f>
        <v>WELCOME</v>
      </c>
      <c r="B7" s="3">
        <f>IF(C7=0,"-",COUNTIF(D7:I7,"y")/C7)</f>
        <v>0</v>
      </c>
      <c r="C7" s="26">
        <f>$C$2-COUNTIF(D7:I7, "-")</f>
        <v>6</v>
      </c>
      <c r="D7" s="302" t="s">
        <v>103</v>
      </c>
      <c r="E7" s="295" t="s">
        <v>103</v>
      </c>
      <c r="F7" s="293" t="s">
        <v>103</v>
      </c>
      <c r="G7" s="324" t="s">
        <v>103</v>
      </c>
      <c r="H7" s="316" t="s">
        <v>103</v>
      </c>
      <c r="I7" s="297" t="s">
        <v>103</v>
      </c>
      <c r="K7" s="11" t="s">
        <v>2</v>
      </c>
    </row>
    <row r="8" spans="1:11" ht="18" customHeight="1" x14ac:dyDescent="0.25">
      <c r="A8" s="33" t="str">
        <f>OVERALL!A8</f>
        <v>INTENT</v>
      </c>
      <c r="B8" s="3">
        <f>IF(C8=0,"-",COUNTIF(D8:I8,"y")/C8)</f>
        <v>0</v>
      </c>
      <c r="C8" s="26">
        <f>$C$2-COUNTIF(D8:I8, "-")</f>
        <v>6</v>
      </c>
      <c r="D8" s="302" t="s">
        <v>103</v>
      </c>
      <c r="E8" s="295" t="s">
        <v>103</v>
      </c>
      <c r="F8" s="293" t="s">
        <v>103</v>
      </c>
      <c r="G8" s="324" t="s">
        <v>103</v>
      </c>
      <c r="H8" s="316" t="s">
        <v>103</v>
      </c>
      <c r="I8" s="297" t="s">
        <v>103</v>
      </c>
      <c r="K8" s="7" t="s">
        <v>14</v>
      </c>
    </row>
    <row r="9" spans="1:11" ht="18" customHeight="1" x14ac:dyDescent="0.2">
      <c r="A9" s="33" t="str">
        <f>OVERALL!A9</f>
        <v>NAME</v>
      </c>
      <c r="B9" s="3">
        <f>IF(C9=0,"-",COUNTIF(D9:I9,"y")/C9)</f>
        <v>0</v>
      </c>
      <c r="C9" s="26">
        <f>$C$2-COUNTIF(D9:I9, "-")</f>
        <v>6</v>
      </c>
      <c r="D9" s="302" t="s">
        <v>103</v>
      </c>
      <c r="E9" s="295" t="s">
        <v>103</v>
      </c>
      <c r="F9" s="293" t="s">
        <v>103</v>
      </c>
      <c r="G9" s="324" t="s">
        <v>103</v>
      </c>
      <c r="H9" s="316" t="s">
        <v>103</v>
      </c>
      <c r="I9" s="297" t="s">
        <v>103</v>
      </c>
      <c r="K9" t="s">
        <v>1</v>
      </c>
    </row>
    <row r="10" spans="1:11" ht="18" customHeight="1" x14ac:dyDescent="0.2">
      <c r="A10" s="33" t="str">
        <f>OVERALL!A10</f>
        <v>BRIDGE</v>
      </c>
      <c r="B10" s="3">
        <f>IF(C10=0,"-",COUNTIF(D10:I10,"y")/C10)</f>
        <v>0</v>
      </c>
      <c r="C10" s="26">
        <f>$C$2-COUNTIF(D10:I10, "-")</f>
        <v>6</v>
      </c>
      <c r="D10" s="302" t="s">
        <v>103</v>
      </c>
      <c r="E10" s="295" t="s">
        <v>103</v>
      </c>
      <c r="F10" s="293" t="s">
        <v>103</v>
      </c>
      <c r="G10" s="324" t="s">
        <v>103</v>
      </c>
      <c r="H10" s="316" t="s">
        <v>103</v>
      </c>
      <c r="I10" s="297" t="s">
        <v>103</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13</v>
      </c>
    </row>
    <row r="12" spans="1:11" ht="18" customHeight="1" x14ac:dyDescent="0.2">
      <c r="A12" s="20" t="str">
        <f>OVERALL!A12</f>
        <v>DISCOVER</v>
      </c>
      <c r="B12" s="21">
        <f>IF(C16=0,"-",AVERAGE(B13:B15))</f>
        <v>0.5</v>
      </c>
      <c r="C12" s="1" t="s">
        <v>1</v>
      </c>
      <c r="D12" s="28">
        <f>IF(D16=0,"-",(COUNTIF(D13:D15, "y")/D16)*OVERALL!$C$12)</f>
        <v>6.6666666666666666E-2</v>
      </c>
      <c r="E12" s="28">
        <f>IF(E16=0,"-",(COUNTIF(E13:E15, "y")/E16)*OVERALL!$C$12)</f>
        <v>6.6666666666666666E-2</v>
      </c>
      <c r="F12" s="28">
        <f>IF(F16=0,"-",(COUNTIF(F13:F15, "y")/F16)*OVERALL!$C$12)</f>
        <v>0.2</v>
      </c>
      <c r="G12" s="28">
        <f>IF(G16=0,"-",(COUNTIF(G13:G15, "y")/G16)*OVERALL!$C$12)</f>
        <v>0.13333333333333333</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0.16666666666666666</v>
      </c>
      <c r="C13" s="26">
        <f>$C$2-COUNTIF(D13:I13, "-")</f>
        <v>6</v>
      </c>
      <c r="D13" s="302" t="s">
        <v>103</v>
      </c>
      <c r="E13" s="295" t="s">
        <v>103</v>
      </c>
      <c r="F13" s="293" t="s">
        <v>104</v>
      </c>
      <c r="G13" s="324" t="s">
        <v>103</v>
      </c>
      <c r="H13" s="316" t="s">
        <v>103</v>
      </c>
      <c r="I13" s="297" t="s">
        <v>103</v>
      </c>
      <c r="K13" s="14" t="s">
        <v>4</v>
      </c>
    </row>
    <row r="14" spans="1:11" ht="18" customHeight="1" x14ac:dyDescent="0.25">
      <c r="A14" s="33" t="str">
        <f>OVERALL!A14</f>
        <v>LISTEN</v>
      </c>
      <c r="B14" s="3">
        <f>IF(C14=0,"-",COUNTIF(D14:I14,"y")/C14)</f>
        <v>1</v>
      </c>
      <c r="C14" s="26">
        <f>$C$2-COUNTIF(D14:I14, "-")</f>
        <v>6</v>
      </c>
      <c r="D14" s="302" t="s">
        <v>104</v>
      </c>
      <c r="E14" s="295" t="s">
        <v>104</v>
      </c>
      <c r="F14" s="293" t="s">
        <v>104</v>
      </c>
      <c r="G14" s="324" t="s">
        <v>104</v>
      </c>
      <c r="H14" s="316" t="s">
        <v>104</v>
      </c>
      <c r="I14" s="297" t="s">
        <v>104</v>
      </c>
      <c r="K14" s="9" t="s">
        <v>12</v>
      </c>
    </row>
    <row r="15" spans="1:11" ht="18" customHeight="1" x14ac:dyDescent="0.2">
      <c r="A15" s="33" t="str">
        <f>OVERALL!A15</f>
        <v>CONFIRM</v>
      </c>
      <c r="B15" s="3">
        <f>IF(C15=0,"-",COUNTIF(D15:I15,"y")/C15)</f>
        <v>0.33333333333333331</v>
      </c>
      <c r="C15" s="26">
        <f>$C$2-COUNTIF(D15:I15, "-")</f>
        <v>6</v>
      </c>
      <c r="D15" s="302" t="s">
        <v>103</v>
      </c>
      <c r="E15" s="295" t="s">
        <v>103</v>
      </c>
      <c r="F15" s="293" t="s">
        <v>104</v>
      </c>
      <c r="G15" s="324" t="s">
        <v>104</v>
      </c>
      <c r="H15" s="316" t="s">
        <v>103</v>
      </c>
      <c r="I15" s="297" t="s">
        <v>103</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6</v>
      </c>
    </row>
    <row r="17" spans="1:14" ht="18" customHeight="1" x14ac:dyDescent="0.25">
      <c r="A17" s="20" t="str">
        <f>OVERALL!A17</f>
        <v>EDUCATE</v>
      </c>
      <c r="B17" s="21">
        <f>IF(C22=0,"-",AVERAGE(B18:B21))</f>
        <v>0.58333333333333337</v>
      </c>
      <c r="C17" s="1" t="s">
        <v>1</v>
      </c>
      <c r="D17" s="29">
        <f>IF(D22=0,"-",(COUNTIF(D18:D21, "y")/D22)*OVERALL!$C$17)</f>
        <v>0.1875</v>
      </c>
      <c r="E17" s="29">
        <f>IF(E22=0,"-",(COUNTIF(E18:E21, "y")/E22)*OVERALL!$C$17)</f>
        <v>6.25E-2</v>
      </c>
      <c r="F17" s="29">
        <f>IF(F22=0,"-",(COUNTIF(F18:F21, "y")/F22)*OVERALL!$C$17)</f>
        <v>0.125</v>
      </c>
      <c r="G17" s="29">
        <f>IF(G22=0,"-",(COUNTIF(G18:G21, "y")/G22)*OVERALL!$C$17)</f>
        <v>0.1875</v>
      </c>
      <c r="H17" s="29">
        <f>IF(H22=0,"-",(COUNTIF(H18:H21, "y")/H22)*OVERALL!$C$17)</f>
        <v>0.125</v>
      </c>
      <c r="I17" s="29">
        <f>IF(I22=0,"-",(COUNTIF(I18:I21, "y")/I22)*OVERALL!$C$17)</f>
        <v>0.1875</v>
      </c>
      <c r="K17" s="9" t="s">
        <v>5</v>
      </c>
    </row>
    <row r="18" spans="1:14" ht="18" customHeight="1" x14ac:dyDescent="0.2">
      <c r="A18" s="33" t="str">
        <f>OVERALL!A18</f>
        <v>INFORM</v>
      </c>
      <c r="B18" s="3">
        <f>IF(C18=0,"-",COUNTIF(D18:I18,"y")/C18)</f>
        <v>0.66666666666666663</v>
      </c>
      <c r="C18" s="26">
        <f>$C$2-COUNTIF(D18:I18, "-")</f>
        <v>6</v>
      </c>
      <c r="D18" s="302" t="s">
        <v>104</v>
      </c>
      <c r="E18" s="295" t="s">
        <v>103</v>
      </c>
      <c r="F18" s="293" t="s">
        <v>104</v>
      </c>
      <c r="G18" s="324" t="s">
        <v>104</v>
      </c>
      <c r="H18" s="316" t="s">
        <v>103</v>
      </c>
      <c r="I18" s="297" t="s">
        <v>104</v>
      </c>
    </row>
    <row r="19" spans="1:14" ht="18" customHeight="1" x14ac:dyDescent="0.2">
      <c r="A19" s="33" t="str">
        <f>OVERALL!A19</f>
        <v>CHECK</v>
      </c>
      <c r="B19" s="3">
        <f>IF(C19=0,"-",COUNTIF(D19:I19,"y")/C19)</f>
        <v>0</v>
      </c>
      <c r="C19" s="26">
        <f>$C$2-COUNTIF(D19:I19, "-")</f>
        <v>6</v>
      </c>
      <c r="D19" s="302" t="s">
        <v>103</v>
      </c>
      <c r="E19" s="295" t="s">
        <v>103</v>
      </c>
      <c r="F19" s="293" t="s">
        <v>103</v>
      </c>
      <c r="G19" s="324" t="s">
        <v>103</v>
      </c>
      <c r="H19" s="316" t="s">
        <v>103</v>
      </c>
      <c r="I19" s="297" t="s">
        <v>103</v>
      </c>
    </row>
    <row r="20" spans="1:14" ht="18" customHeight="1" x14ac:dyDescent="0.2">
      <c r="A20" s="33" t="str">
        <f>OVERALL!A20</f>
        <v>SEEK</v>
      </c>
      <c r="B20" s="3">
        <f>IF(C20=0,"-",COUNTIF(D20:I20,"y")/C20)</f>
        <v>0.83333333333333337</v>
      </c>
      <c r="C20" s="26">
        <f>$C$2-COUNTIF(D20:I20, "-")</f>
        <v>6</v>
      </c>
      <c r="D20" s="302" t="s">
        <v>104</v>
      </c>
      <c r="E20" s="295" t="s">
        <v>103</v>
      </c>
      <c r="F20" s="293" t="s">
        <v>104</v>
      </c>
      <c r="G20" s="324" t="s">
        <v>104</v>
      </c>
      <c r="H20" s="316" t="s">
        <v>104</v>
      </c>
      <c r="I20" s="297" t="s">
        <v>104</v>
      </c>
      <c r="K20" t="s">
        <v>1</v>
      </c>
    </row>
    <row r="21" spans="1:14" ht="18" customHeight="1" x14ac:dyDescent="0.2">
      <c r="A21" s="33" t="str">
        <f>OVERALL!A21</f>
        <v>CONFIDENCE</v>
      </c>
      <c r="B21" s="3">
        <f>IF(C21=0,"-",COUNTIF(D21:I21,"y")/C21)</f>
        <v>0.83333333333333337</v>
      </c>
      <c r="C21" s="26">
        <f>$C$2-COUNTIF(D21:I21, "-")</f>
        <v>6</v>
      </c>
      <c r="D21" s="302" t="s">
        <v>104</v>
      </c>
      <c r="E21" s="295" t="s">
        <v>104</v>
      </c>
      <c r="F21" s="293" t="s">
        <v>103</v>
      </c>
      <c r="G21" s="324" t="s">
        <v>104</v>
      </c>
      <c r="H21" s="316" t="s">
        <v>104</v>
      </c>
      <c r="I21" s="297" t="s">
        <v>104</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0.5</v>
      </c>
      <c r="C23" s="1" t="s">
        <v>1</v>
      </c>
      <c r="D23" s="29">
        <f>IF(D27=0,"-",(COUNTIF(D24:D26, "y")/D27)*OVERALL!$C$23)</f>
        <v>9.9999999999999992E-2</v>
      </c>
      <c r="E23" s="29">
        <f>IF(E27=0,"-",(COUNTIF(E24:E26, "y")/E27)*OVERALL!$C$23)</f>
        <v>4.9999999999999996E-2</v>
      </c>
      <c r="F23" s="29">
        <f>IF(F27=0,"-",(COUNTIF(F24:F26, "y")/F27)*OVERALL!$C$23)</f>
        <v>0</v>
      </c>
      <c r="G23" s="29">
        <f>IF(G27=0,"-",(COUNTIF(G24:G26, "y")/G27)*OVERALL!$C$23)</f>
        <v>9.9999999999999992E-2</v>
      </c>
      <c r="H23" s="29">
        <f>IF(H27=0,"-",(COUNTIF(H24:H26, "y")/H27)*OVERALL!$C$23)</f>
        <v>0.15</v>
      </c>
      <c r="I23" s="29">
        <f>IF(I27=0,"-",(COUNTIF(I24:I26, "y")/I27)*OVERALL!$C$23)</f>
        <v>4.9999999999999996E-2</v>
      </c>
    </row>
    <row r="24" spans="1:14" ht="18" customHeight="1" x14ac:dyDescent="0.2">
      <c r="A24" s="33" t="str">
        <f>OVERALL!A24</f>
        <v>QUESTIONS</v>
      </c>
      <c r="B24" s="3">
        <f>IF(C24=0,"-",COUNTIF(D24:I24,"y")/C24)</f>
        <v>0.33333333333333331</v>
      </c>
      <c r="C24" s="26">
        <f>$C$2-COUNTIF(D24:I24, "-")</f>
        <v>6</v>
      </c>
      <c r="D24" s="302" t="s">
        <v>104</v>
      </c>
      <c r="E24" s="295" t="s">
        <v>103</v>
      </c>
      <c r="F24" s="293" t="s">
        <v>103</v>
      </c>
      <c r="G24" s="324" t="s">
        <v>103</v>
      </c>
      <c r="H24" s="316" t="s">
        <v>104</v>
      </c>
      <c r="I24" s="297" t="s">
        <v>103</v>
      </c>
    </row>
    <row r="25" spans="1:14" ht="18" customHeight="1" x14ac:dyDescent="0.2">
      <c r="A25" s="33" t="str">
        <f>OVERALL!A25</f>
        <v>GRATITUDE</v>
      </c>
      <c r="B25" s="3">
        <f>IF(C25=0,"-",COUNTIF(D25:I25,"y")/C25)</f>
        <v>0.33333333333333331</v>
      </c>
      <c r="C25" s="26">
        <f>$C$2-COUNTIF(D25:I25, "-")</f>
        <v>6</v>
      </c>
      <c r="D25" s="302" t="s">
        <v>103</v>
      </c>
      <c r="E25" s="295" t="s">
        <v>103</v>
      </c>
      <c r="F25" s="293" t="s">
        <v>103</v>
      </c>
      <c r="G25" s="324" t="s">
        <v>104</v>
      </c>
      <c r="H25" s="316" t="s">
        <v>104</v>
      </c>
      <c r="I25" s="297" t="s">
        <v>103</v>
      </c>
    </row>
    <row r="26" spans="1:14" ht="18" customHeight="1" x14ac:dyDescent="0.2">
      <c r="A26" s="33" t="str">
        <f>OVERALL!A26</f>
        <v>THANKS</v>
      </c>
      <c r="B26" s="3">
        <f>IF(C26=0,"-",COUNTIF(D26:I26,"y")/C26)</f>
        <v>0.83333333333333337</v>
      </c>
      <c r="C26" s="26">
        <f>$C$2-COUNTIF(D26:I26, "-")</f>
        <v>6</v>
      </c>
      <c r="D26" s="302" t="s">
        <v>104</v>
      </c>
      <c r="E26" s="295" t="s">
        <v>104</v>
      </c>
      <c r="F26" s="293" t="s">
        <v>103</v>
      </c>
      <c r="G26" s="324" t="s">
        <v>104</v>
      </c>
      <c r="H26" s="316" t="s">
        <v>104</v>
      </c>
      <c r="I26" s="297" t="s">
        <v>104</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IMPACT</v>
      </c>
      <c r="B28" s="21">
        <f>IF(C33=0,"-",AVERAGE(B29:B32))</f>
        <v>0.83333333333333337</v>
      </c>
      <c r="C28" s="1" t="s">
        <v>1</v>
      </c>
      <c r="D28" s="29">
        <f>IF(D33=0,"-",(COUNTIF(D29:D32, "y")/D33)*OVERALL!$C$28)</f>
        <v>0.2</v>
      </c>
      <c r="E28" s="29">
        <f>IF(E33=0,"-",(COUNTIF(E29:E32, "y")/E33)*OVERALL!$C$28)</f>
        <v>0.15000000000000002</v>
      </c>
      <c r="F28" s="29">
        <f>IF(F33=0,"-",(COUNTIF(F29:F32, "y")/F33)*OVERALL!$C$28)</f>
        <v>0.15000000000000002</v>
      </c>
      <c r="G28" s="29">
        <f>IF(G33=0,"-",(COUNTIF(G29:G32, "y")/G33)*OVERALL!$C$28)</f>
        <v>0.2</v>
      </c>
      <c r="H28" s="29">
        <f>IF(H33=0,"-",(COUNTIF(H29:H32, "y")/H33)*OVERALL!$C$28)</f>
        <v>0.15000000000000002</v>
      </c>
      <c r="I28" s="29">
        <f>IF(I33=0,"-",(COUNTIF(I29:I32, "y")/I33)*OVERALL!$C$28)</f>
        <v>0.15000000000000002</v>
      </c>
    </row>
    <row r="29" spans="1:14" ht="18" customHeight="1" x14ac:dyDescent="0.2">
      <c r="A29" s="33" t="str">
        <f>OVERALL!A29</f>
        <v>VIBRANCY</v>
      </c>
      <c r="B29" s="3">
        <f>IF(C29=0,"-",COUNTIF(D29:I29,"y")/C29)</f>
        <v>1</v>
      </c>
      <c r="C29" s="26">
        <f>$C$2-COUNTIF(D29:I29, "-")</f>
        <v>6</v>
      </c>
      <c r="D29" s="302" t="s">
        <v>104</v>
      </c>
      <c r="E29" s="295" t="s">
        <v>104</v>
      </c>
      <c r="F29" s="293" t="s">
        <v>104</v>
      </c>
      <c r="G29" s="324" t="s">
        <v>104</v>
      </c>
      <c r="H29" s="316" t="s">
        <v>104</v>
      </c>
      <c r="I29" s="297" t="s">
        <v>104</v>
      </c>
    </row>
    <row r="30" spans="1:14" ht="18" customHeight="1" x14ac:dyDescent="0.2">
      <c r="A30" s="33" t="str">
        <f>OVERALL!A30</f>
        <v>EMPATHY</v>
      </c>
      <c r="B30" s="3">
        <f>IF(C30=0,"-",COUNTIF(D30:I30,"y")/C30)</f>
        <v>0.83333333333333337</v>
      </c>
      <c r="C30" s="26">
        <f>$C$2-COUNTIF(D30:I30, "-")</f>
        <v>6</v>
      </c>
      <c r="D30" s="302" t="s">
        <v>104</v>
      </c>
      <c r="E30" s="295" t="s">
        <v>103</v>
      </c>
      <c r="F30" s="293" t="s">
        <v>104</v>
      </c>
      <c r="G30" s="324" t="s">
        <v>104</v>
      </c>
      <c r="H30" s="316" t="s">
        <v>104</v>
      </c>
      <c r="I30" s="297" t="s">
        <v>104</v>
      </c>
    </row>
    <row r="31" spans="1:14" ht="18" customHeight="1" x14ac:dyDescent="0.2">
      <c r="A31" s="33" t="str">
        <f>OVERALL!A31</f>
        <v>CONTROL</v>
      </c>
      <c r="B31" s="3">
        <f>IF(C31=0,"-",COUNTIF(D31:I31,"y")/C31)</f>
        <v>0.5</v>
      </c>
      <c r="C31" s="26">
        <f>$C$2-COUNTIF(D31:I31, "-")</f>
        <v>6</v>
      </c>
      <c r="D31" s="302" t="s">
        <v>104</v>
      </c>
      <c r="E31" s="295" t="s">
        <v>104</v>
      </c>
      <c r="F31" s="293" t="s">
        <v>103</v>
      </c>
      <c r="G31" s="324" t="s">
        <v>104</v>
      </c>
      <c r="H31" s="316" t="s">
        <v>103</v>
      </c>
      <c r="I31" s="297" t="s">
        <v>103</v>
      </c>
    </row>
    <row r="32" spans="1:14" ht="18" customHeight="1" x14ac:dyDescent="0.2">
      <c r="A32" s="33" t="str">
        <f>OVERALL!A32</f>
        <v>CLARITY</v>
      </c>
      <c r="B32" s="3">
        <f>IF(C32=0,"-",COUNTIF(D32:I32,"y")/C32)</f>
        <v>1</v>
      </c>
      <c r="C32" s="26">
        <f>$C$2-COUNTIF(D32:I32, "-")</f>
        <v>6</v>
      </c>
      <c r="D32" s="302" t="s">
        <v>104</v>
      </c>
      <c r="E32" s="295" t="s">
        <v>104</v>
      </c>
      <c r="F32" s="293" t="s">
        <v>104</v>
      </c>
      <c r="G32" s="324" t="s">
        <v>104</v>
      </c>
      <c r="H32" s="316" t="s">
        <v>104</v>
      </c>
      <c r="I32" s="297" t="s">
        <v>104</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47</v>
      </c>
    </row>
    <row r="35" spans="1:16" ht="18" customHeight="1" x14ac:dyDescent="0.2">
      <c r="A35" s="45" t="str">
        <f>OVERALL!A35</f>
        <v>AUDIO ISSUE (MAJOR IMPACT)</v>
      </c>
      <c r="B35" s="3">
        <f>IF(C35=0,"-",COUNTIF(D35:I35,"y")/C35)</f>
        <v>0</v>
      </c>
      <c r="C35" s="26">
        <f>$C$2-COUNTIF(D35:I35, "-")</f>
        <v>6</v>
      </c>
      <c r="D35" s="302" t="s">
        <v>103</v>
      </c>
      <c r="E35" s="295" t="s">
        <v>103</v>
      </c>
      <c r="F35" s="293" t="s">
        <v>103</v>
      </c>
      <c r="G35" s="324" t="s">
        <v>103</v>
      </c>
      <c r="H35" s="316" t="s">
        <v>103</v>
      </c>
      <c r="I35" s="297" t="s">
        <v>103</v>
      </c>
      <c r="K35" s="48">
        <v>-0.3</v>
      </c>
      <c r="M35" s="48"/>
      <c r="N35" s="48"/>
      <c r="O35" s="48"/>
    </row>
    <row r="36" spans="1:16" ht="18" customHeight="1" x14ac:dyDescent="0.2">
      <c r="A36" s="45" t="str">
        <f>OVERALL!A36</f>
        <v>AUDIO ISSUE (DISTRACTION)</v>
      </c>
      <c r="B36" s="3">
        <f>IF(C36=0,"-",COUNTIF(D36:I36,"y")/C36)</f>
        <v>0</v>
      </c>
      <c r="C36" s="26">
        <f>$C$2-COUNTIF(D36:I36, "-")</f>
        <v>6</v>
      </c>
      <c r="D36" s="302" t="s">
        <v>103</v>
      </c>
      <c r="E36" s="295" t="s">
        <v>103</v>
      </c>
      <c r="F36" s="293" t="s">
        <v>103</v>
      </c>
      <c r="G36" s="324" t="s">
        <v>103</v>
      </c>
      <c r="H36" s="316" t="s">
        <v>103</v>
      </c>
      <c r="I36" s="297" t="s">
        <v>103</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26" t="s">
        <v>104</v>
      </c>
      <c r="E39" s="326" t="s">
        <v>104</v>
      </c>
      <c r="F39" s="326" t="s">
        <v>104</v>
      </c>
      <c r="G39" s="326" t="s">
        <v>104</v>
      </c>
      <c r="H39" s="326" t="s">
        <v>104</v>
      </c>
      <c r="I39" s="326" t="s">
        <v>104</v>
      </c>
    </row>
    <row r="40" spans="1:16" ht="18" customHeight="1" x14ac:dyDescent="0.2">
      <c r="A40" s="33" t="str">
        <f>OVERALL!A40</f>
        <v>TALK TIME</v>
      </c>
      <c r="B40" s="290">
        <f>IF(C40=0,"-",AVERAGE(D40:I40))</f>
        <v>2.7623456790123457E-3</v>
      </c>
      <c r="C40" s="26">
        <f t="shared" si="10"/>
        <v>6</v>
      </c>
      <c r="D40" s="328">
        <v>2.1990740740740742E-3</v>
      </c>
      <c r="E40" s="328">
        <v>6.7129629629629625E-4</v>
      </c>
      <c r="F40" s="329">
        <v>6.0185185185185185E-3</v>
      </c>
      <c r="G40" s="329">
        <v>2.1643518518518518E-3</v>
      </c>
      <c r="H40" s="329">
        <v>4.0972222222222226E-3</v>
      </c>
      <c r="I40" s="329">
        <v>1.4236111111111112E-3</v>
      </c>
      <c r="J40" s="46"/>
      <c r="K40" s="265"/>
      <c r="L40" s="265"/>
      <c r="M40" s="265"/>
      <c r="N40" s="265"/>
      <c r="O40" s="265"/>
      <c r="P40" s="265"/>
    </row>
    <row r="41" spans="1:16" ht="18" customHeight="1" x14ac:dyDescent="0.2">
      <c r="A41" s="33" t="str">
        <f>OVERALL!A41</f>
        <v>ASSESSOR RATING (0-10)</v>
      </c>
      <c r="B41" s="287">
        <f>IF(C41=0,"-",SUM(D41:I41)/C41)</f>
        <v>4.666666666666667</v>
      </c>
      <c r="C41" s="26">
        <f t="shared" si="10"/>
        <v>6</v>
      </c>
      <c r="D41" s="330">
        <v>5</v>
      </c>
      <c r="E41" s="330">
        <v>3</v>
      </c>
      <c r="F41" s="330">
        <v>5</v>
      </c>
      <c r="G41" s="330">
        <v>6</v>
      </c>
      <c r="H41" s="330">
        <v>4</v>
      </c>
      <c r="I41" s="330">
        <v>5</v>
      </c>
      <c r="J41" s="284"/>
      <c r="K41" s="285"/>
      <c r="L41" s="285"/>
      <c r="M41" s="285"/>
      <c r="N41" s="285"/>
      <c r="O41" s="285"/>
      <c r="P41" s="285"/>
    </row>
    <row r="42" spans="1:16" ht="18" customHeight="1" x14ac:dyDescent="0.2">
      <c r="A42" s="33" t="str">
        <f>OVERALL!A42</f>
        <v>EXPLAINED KEY FEATURES</v>
      </c>
      <c r="B42" s="3">
        <f>IF(C42=0,"-",COUNTIF(D42:I42, "y")/C42)</f>
        <v>0.66666666666666663</v>
      </c>
      <c r="C42" s="26">
        <f t="shared" si="10"/>
        <v>6</v>
      </c>
      <c r="D42" s="326" t="s">
        <v>104</v>
      </c>
      <c r="E42" s="326" t="s">
        <v>103</v>
      </c>
      <c r="F42" s="326" t="s">
        <v>104</v>
      </c>
      <c r="G42" s="326" t="s">
        <v>104</v>
      </c>
      <c r="H42" s="326" t="s">
        <v>103</v>
      </c>
      <c r="I42" s="326" t="s">
        <v>104</v>
      </c>
      <c r="J42" s="47"/>
      <c r="K42" t="s">
        <v>1</v>
      </c>
    </row>
    <row r="43" spans="1:16" ht="18" customHeight="1" x14ac:dyDescent="0.2">
      <c r="A43" s="33" t="str">
        <f>OVERALL!A43</f>
        <v>REVEALED PRICING</v>
      </c>
      <c r="B43" s="3">
        <f>IF(C43=0,"-",COUNTIF(D43:I43, "y")/C43)</f>
        <v>0.16666666666666666</v>
      </c>
      <c r="C43" s="26">
        <f t="shared" si="10"/>
        <v>6</v>
      </c>
      <c r="D43" s="326" t="s">
        <v>104</v>
      </c>
      <c r="E43" s="326" t="s">
        <v>103</v>
      </c>
      <c r="F43" s="326" t="s">
        <v>103</v>
      </c>
      <c r="G43" s="326" t="s">
        <v>103</v>
      </c>
      <c r="H43" s="326" t="s">
        <v>103</v>
      </c>
      <c r="I43" s="326" t="s">
        <v>103</v>
      </c>
    </row>
    <row r="44" spans="1:16" ht="18" customHeight="1" x14ac:dyDescent="0.2">
      <c r="A44" s="33" t="str">
        <f>OVERALL!A44</f>
        <v>EXPLAINED ACTIONS &amp; PROCESS</v>
      </c>
      <c r="B44" s="3">
        <f>IF(C44=0,"-",COUNTIF(D44:I44, "y")/C44)</f>
        <v>0.66666666666666663</v>
      </c>
      <c r="C44" s="26">
        <f t="shared" si="10"/>
        <v>6</v>
      </c>
      <c r="D44" s="326" t="s">
        <v>104</v>
      </c>
      <c r="E44" s="326" t="s">
        <v>103</v>
      </c>
      <c r="F44" s="326" t="s">
        <v>104</v>
      </c>
      <c r="G44" s="326" t="s">
        <v>104</v>
      </c>
      <c r="H44" s="326" t="s">
        <v>103</v>
      </c>
      <c r="I44" s="326" t="s">
        <v>104</v>
      </c>
    </row>
    <row r="45" spans="1:16" ht="18" customHeight="1" x14ac:dyDescent="0.2">
      <c r="A45" s="33" t="str">
        <f>OVERALL!A45</f>
        <v>WEBSITE EDUCATION</v>
      </c>
      <c r="B45" s="3">
        <f>IF(C45=0,"-",COUNTIF(D45:I45, "y")/C45)</f>
        <v>0.66666666666666663</v>
      </c>
      <c r="C45" s="26">
        <f t="shared" si="10"/>
        <v>6</v>
      </c>
      <c r="D45" s="326" t="s">
        <v>104</v>
      </c>
      <c r="E45" s="326" t="s">
        <v>103</v>
      </c>
      <c r="F45" s="326" t="s">
        <v>103</v>
      </c>
      <c r="G45" s="326" t="s">
        <v>104</v>
      </c>
      <c r="H45" s="326" t="s">
        <v>104</v>
      </c>
      <c r="I45" s="326" t="s">
        <v>104</v>
      </c>
    </row>
    <row r="46" spans="1:16" ht="18" customHeight="1" x14ac:dyDescent="0.2">
      <c r="A46" s="18"/>
      <c r="B46" s="3"/>
      <c r="C46" s="26"/>
      <c r="D46" s="263"/>
      <c r="E46" s="263"/>
      <c r="F46" s="263"/>
      <c r="G46" s="263"/>
      <c r="H46" s="263"/>
      <c r="I46" s="263"/>
    </row>
    <row r="47" spans="1:16" ht="195" x14ac:dyDescent="0.2">
      <c r="A47" s="25" t="s">
        <v>1</v>
      </c>
      <c r="B47" s="377" t="s">
        <v>34</v>
      </c>
      <c r="C47" s="378"/>
      <c r="D47" s="23" t="s">
        <v>213</v>
      </c>
      <c r="E47" s="23" t="s">
        <v>214</v>
      </c>
      <c r="F47" s="23" t="s">
        <v>215</v>
      </c>
      <c r="G47" s="23" t="s">
        <v>216</v>
      </c>
      <c r="H47" s="23" t="s">
        <v>217</v>
      </c>
      <c r="I47" s="23" t="s">
        <v>218</v>
      </c>
    </row>
    <row r="48" spans="1:16" ht="18" customHeight="1" x14ac:dyDescent="0.2">
      <c r="A48" s="59" t="s">
        <v>44</v>
      </c>
      <c r="D48" s="50">
        <f t="shared" ref="D48:I48" si="11">IF(D$2="","",IF(D$39="n", "", SUM(D$6,D$12,D$17,D$23,D$28,D$34)))</f>
        <v>0.5541666666666667</v>
      </c>
      <c r="E48" s="50">
        <f t="shared" si="11"/>
        <v>0.32916666666666666</v>
      </c>
      <c r="F48" s="50">
        <f t="shared" si="11"/>
        <v>0.47500000000000003</v>
      </c>
      <c r="G48" s="50">
        <f t="shared" si="11"/>
        <v>0.62083333333333335</v>
      </c>
      <c r="H48" s="50">
        <f t="shared" si="11"/>
        <v>0.4916666666666667</v>
      </c>
      <c r="I48" s="50">
        <f t="shared" si="11"/>
        <v>0.45416666666666666</v>
      </c>
    </row>
    <row r="50" spans="1:9" ht="19" x14ac:dyDescent="0.25">
      <c r="A50" s="110" t="s">
        <v>71</v>
      </c>
      <c r="B50" s="90" t="s">
        <v>72</v>
      </c>
    </row>
    <row r="51" spans="1:9" x14ac:dyDescent="0.2">
      <c r="A51" s="111" t="s">
        <v>60</v>
      </c>
      <c r="B51" s="112">
        <v>0.3</v>
      </c>
      <c r="C51" s="111"/>
      <c r="D51" s="256">
        <f>[1]BOORANDARA!D$4</f>
        <v>0.80541666666666667</v>
      </c>
      <c r="E51" s="256">
        <f>[1]BOORANDARA!E$4</f>
        <v>0.69291666666666663</v>
      </c>
      <c r="F51" s="256">
        <f>[1]BOORANDARA!F$4</f>
        <v>0.72416666666666663</v>
      </c>
      <c r="G51" s="256">
        <f>[1]BOORANDARA!G$4</f>
        <v>0.77416666666666667</v>
      </c>
      <c r="H51" s="256">
        <f>[1]BOORANDARA!H$4</f>
        <v>0.40660714285714289</v>
      </c>
      <c r="I51" s="256">
        <f>[1]BOORANDARA!I$4</f>
        <v>0.69291666666666663</v>
      </c>
    </row>
    <row r="52" spans="1:9" x14ac:dyDescent="0.2">
      <c r="A52" s="111" t="s">
        <v>61</v>
      </c>
      <c r="B52" s="112">
        <v>0.7</v>
      </c>
      <c r="C52" s="111"/>
      <c r="D52" s="257">
        <f t="shared" ref="D52:I52" si="12">D4</f>
        <v>0.5541666666666667</v>
      </c>
      <c r="E52" s="257">
        <f t="shared" si="12"/>
        <v>0.32916666666666666</v>
      </c>
      <c r="F52" s="257">
        <f t="shared" si="12"/>
        <v>0.47500000000000003</v>
      </c>
      <c r="G52" s="257">
        <f t="shared" si="12"/>
        <v>0.62083333333333335</v>
      </c>
      <c r="H52" s="257">
        <f t="shared" si="12"/>
        <v>0.4916666666666667</v>
      </c>
      <c r="I52" s="257">
        <f t="shared" si="12"/>
        <v>0.45416666666666666</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0.24162499999999998</v>
      </c>
      <c r="E55" s="257">
        <f t="shared" ref="E55:I55" si="13">IF(E51="-","-",E51*$B$51)</f>
        <v>0.20787499999999998</v>
      </c>
      <c r="F55" s="257">
        <f t="shared" si="13"/>
        <v>0.21724999999999997</v>
      </c>
      <c r="G55" s="257">
        <f t="shared" si="13"/>
        <v>0.23224999999999998</v>
      </c>
      <c r="H55" s="257">
        <f t="shared" si="13"/>
        <v>0.12198214285714286</v>
      </c>
      <c r="I55" s="257">
        <f t="shared" si="13"/>
        <v>0.20787499999999998</v>
      </c>
    </row>
    <row r="56" spans="1:9" x14ac:dyDescent="0.2">
      <c r="A56" s="111" t="s">
        <v>61</v>
      </c>
      <c r="B56" s="111"/>
      <c r="C56" s="111"/>
      <c r="D56" s="257">
        <f t="shared" ref="D56:I56" si="14">IF(D52="-","-",D52*$B$52)</f>
        <v>0.38791666666666669</v>
      </c>
      <c r="E56" s="257">
        <f t="shared" si="14"/>
        <v>0.23041666666666666</v>
      </c>
      <c r="F56" s="257">
        <f t="shared" si="14"/>
        <v>0.33250000000000002</v>
      </c>
      <c r="G56" s="257">
        <f t="shared" si="14"/>
        <v>0.43458333333333332</v>
      </c>
      <c r="H56" s="257">
        <f t="shared" si="14"/>
        <v>0.34416666666666668</v>
      </c>
      <c r="I56" s="257">
        <f t="shared" si="14"/>
        <v>0.31791666666666663</v>
      </c>
    </row>
    <row r="57" spans="1:9" x14ac:dyDescent="0.2">
      <c r="A57" s="114" t="s">
        <v>56</v>
      </c>
      <c r="B57" s="114"/>
      <c r="C57" s="114"/>
      <c r="D57" s="115">
        <f t="shared" ref="D57:F57" si="15">IF(D51="","",IF(D52="","",SUM(D55:D56)))</f>
        <v>0.62954166666666667</v>
      </c>
      <c r="E57" s="115">
        <f t="shared" si="15"/>
        <v>0.43829166666666663</v>
      </c>
      <c r="F57" s="115">
        <f t="shared" si="15"/>
        <v>0.54974999999999996</v>
      </c>
      <c r="G57" s="115">
        <f t="shared" ref="G57:I57" si="16">IF(G51="","",IF(G52="","",SUM(G55:G56)))</f>
        <v>0.66683333333333328</v>
      </c>
      <c r="H57" s="115">
        <f t="shared" si="16"/>
        <v>0.46614880952380955</v>
      </c>
      <c r="I57" s="115">
        <f t="shared" si="16"/>
        <v>0.52579166666666666</v>
      </c>
    </row>
  </sheetData>
  <mergeCells count="2">
    <mergeCell ref="A38:B38"/>
    <mergeCell ref="B47:C47"/>
  </mergeCells>
  <conditionalFormatting sqref="B4">
    <cfRule type="cellIs" dxfId="254" priority="9" operator="between">
      <formula>0.604999</formula>
      <formula>0.754999</formula>
    </cfRule>
    <cfRule type="cellIs" dxfId="253" priority="10" operator="between">
      <formula>0.44999</formula>
      <formula>0.605</formula>
    </cfRule>
    <cfRule type="cellIs" dxfId="252" priority="11" operator="lessThan">
      <formula>0.45</formula>
    </cfRule>
    <cfRule type="cellIs" dxfId="251" priority="8" operator="between">
      <formula>0.754999</formula>
      <formula>0.905</formula>
    </cfRule>
    <cfRule type="cellIs" dxfId="250" priority="7" operator="greaterThanOrEqual">
      <formula>0.905</formula>
    </cfRule>
    <cfRule type="containsBlanks" dxfId="249" priority="6">
      <formula>LEN(TRIM(B4))=0</formula>
    </cfRule>
  </conditionalFormatting>
  <conditionalFormatting sqref="B6">
    <cfRule type="containsText" dxfId="248" priority="5" operator="containsText" text="NA">
      <formula>NOT(ISERROR(SEARCH("NA",B6)))</formula>
    </cfRule>
  </conditionalFormatting>
  <conditionalFormatting sqref="B12">
    <cfRule type="containsText" dxfId="247" priority="4" operator="containsText" text="NA">
      <formula>NOT(ISERROR(SEARCH("NA",B12)))</formula>
    </cfRule>
  </conditionalFormatting>
  <conditionalFormatting sqref="B17">
    <cfRule type="containsText" dxfId="246" priority="3" operator="containsText" text="NA">
      <formula>NOT(ISERROR(SEARCH("NA",B17)))</formula>
    </cfRule>
  </conditionalFormatting>
  <conditionalFormatting sqref="B23">
    <cfRule type="containsText" dxfId="245" priority="2" operator="containsText" text="NA">
      <formula>NOT(ISERROR(SEARCH("NA",B23)))</formula>
    </cfRule>
  </conditionalFormatting>
  <conditionalFormatting sqref="B28">
    <cfRule type="containsText" dxfId="244" priority="1" operator="containsText" text="NA">
      <formula>NOT(ISERROR(SEARCH("NA",B28)))</formula>
    </cfRule>
  </conditionalFormatting>
  <conditionalFormatting sqref="D4:I4">
    <cfRule type="containsBlanks" dxfId="243" priority="12">
      <formula>LEN(TRIM(D4))=0</formula>
    </cfRule>
    <cfRule type="cellIs" dxfId="242" priority="13" operator="greaterThanOrEqual">
      <formula>0.905</formula>
    </cfRule>
    <cfRule type="cellIs" dxfId="241" priority="14" operator="between">
      <formula>0.754999</formula>
      <formula>0.905</formula>
    </cfRule>
    <cfRule type="cellIs" dxfId="240" priority="15" operator="between">
      <formula>0.604999</formula>
      <formula>0.754999</formula>
    </cfRule>
    <cfRule type="cellIs" dxfId="239" priority="16" operator="between">
      <formula>0.44999</formula>
      <formula>0.605</formula>
    </cfRule>
    <cfRule type="cellIs" dxfId="238" priority="17" operator="lessThan">
      <formula>0.45</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911DD-3A0E-3B48-8215-2EA5EED92858}">
  <dimension ref="A1:M57"/>
  <sheetViews>
    <sheetView zoomScale="80" zoomScaleNormal="80" workbookViewId="0">
      <pane xSplit="3" ySplit="6" topLeftCell="D21"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295</v>
      </c>
      <c r="B1" s="16"/>
      <c r="C1" s="35" t="s">
        <v>79</v>
      </c>
      <c r="D1" s="24">
        <v>1</v>
      </c>
      <c r="E1" s="24">
        <v>2</v>
      </c>
      <c r="F1" s="24">
        <v>3</v>
      </c>
    </row>
    <row r="2" spans="1:8" ht="21" x14ac:dyDescent="0.2">
      <c r="A2" s="19" t="str">
        <f>OVERALL!A2</f>
        <v>COUNCILS</v>
      </c>
      <c r="B2" s="31" t="s">
        <v>56</v>
      </c>
      <c r="C2" s="35">
        <f>COUNTA(D7:F7)</f>
        <v>3</v>
      </c>
      <c r="D2" s="311" t="s">
        <v>260</v>
      </c>
      <c r="E2" s="296" t="s">
        <v>126</v>
      </c>
      <c r="F2" s="311" t="s">
        <v>261</v>
      </c>
    </row>
    <row r="3" spans="1:8" ht="19" x14ac:dyDescent="0.2">
      <c r="A3" s="32" t="str">
        <f>OVERALL!D1</f>
        <v>BRISBANE CITY</v>
      </c>
      <c r="B3" s="248">
        <f>OVERALL!D3</f>
        <v>0.65027777777777773</v>
      </c>
      <c r="C3" s="108" t="s">
        <v>70</v>
      </c>
      <c r="D3" s="109">
        <f>IF(D2="-","-",D57)</f>
        <v>0.62229166666666669</v>
      </c>
      <c r="E3" s="109">
        <f t="shared" ref="E3:F3" si="0">IF(E2="-","-",E57)</f>
        <v>0.62458333333333327</v>
      </c>
      <c r="F3" s="109">
        <f t="shared" si="0"/>
        <v>0.70395833333333335</v>
      </c>
    </row>
    <row r="4" spans="1:8" ht="18" customHeight="1" x14ac:dyDescent="0.2">
      <c r="A4" s="17" t="str">
        <f>OVERALL!A4</f>
        <v>AGENT MASTERY SCORE</v>
      </c>
      <c r="B4" s="38">
        <f>IF(C2=0, "-", IF(COUNTIF(D39:F39, "n")=C2, "-", IF(COUNT(D4:F4)=0, "-", AVERAGE(D4:F4))))</f>
        <v>0.59861111111111109</v>
      </c>
      <c r="C4" s="58" t="s">
        <v>1</v>
      </c>
      <c r="D4" s="38">
        <f>IF(D48&lt;0%,0%,IF(D$2="-","-",IF(D$39="n", "-", SUM(D$6,D$12,D$17,D$23,D$28,D$34))))</f>
        <v>0.5541666666666667</v>
      </c>
      <c r="E4" s="38">
        <f t="shared" ref="E4:F4" si="1">IF(E48&lt;0%,0%,IF(E$2="-","-",IF(E$39="n", "-", SUM(E$6,E$12,E$17,E$23,E$28,E$34))))</f>
        <v>0.5708333333333333</v>
      </c>
      <c r="F4" s="38">
        <f t="shared" si="1"/>
        <v>0.67083333333333339</v>
      </c>
      <c r="H4" s="12" t="s">
        <v>7</v>
      </c>
    </row>
    <row r="5" spans="1:8" ht="18" customHeight="1" x14ac:dyDescent="0.25">
      <c r="A5" s="57" t="s">
        <v>45</v>
      </c>
      <c r="B5" s="58">
        <f>IF(B6="-","-",AVERAGE(D5:F5))</f>
        <v>0.59861111111111109</v>
      </c>
      <c r="C5" s="58" t="s">
        <v>1</v>
      </c>
      <c r="D5" s="60">
        <f t="shared" ref="D5:F5" si="2">IF(D$2="","",IF(D$39="n", "", SUM(D$6,D$12,D$17,D$23,D$28)))</f>
        <v>0.5541666666666667</v>
      </c>
      <c r="E5" s="60">
        <f t="shared" si="2"/>
        <v>0.5708333333333333</v>
      </c>
      <c r="F5" s="60">
        <f t="shared" si="2"/>
        <v>0.67083333333333339</v>
      </c>
      <c r="H5" s="7" t="s">
        <v>15</v>
      </c>
    </row>
    <row r="6" spans="1:8" ht="18" customHeight="1" x14ac:dyDescent="0.2">
      <c r="A6" s="20" t="str">
        <f>OVERALL!A6</f>
        <v>ENGAGE</v>
      </c>
      <c r="B6" s="21">
        <f>IF(C11=0,"-",AVERAGE(B7:B10))</f>
        <v>8.3333333333333329E-2</v>
      </c>
      <c r="C6" s="61" t="s">
        <v>0</v>
      </c>
      <c r="D6" s="28">
        <f>IF(D11=0,"-",(COUNTIF(D7:D10, "y")/D11)*OVERALL!$C$6)</f>
        <v>0.05</v>
      </c>
      <c r="E6" s="28">
        <f>IF(E11=0,"-",(COUNTIF(E7:E10, "y")/E11)*OVERALL!$C$6)</f>
        <v>0</v>
      </c>
      <c r="F6" s="28">
        <f>IF(F11=0,"-",(COUNTIF(F7:F10, "y")/F11)*OVERALL!$C$6)</f>
        <v>0</v>
      </c>
    </row>
    <row r="7" spans="1:8" ht="18" customHeight="1" x14ac:dyDescent="0.2">
      <c r="A7" s="33" t="str">
        <f>OVERALL!A7</f>
        <v>WELCOME</v>
      </c>
      <c r="B7" s="3">
        <f>IF(C7=0,"-",COUNTIF(D7:F7,"y")/C7)</f>
        <v>0</v>
      </c>
      <c r="C7" s="26">
        <f>$C$2-COUNTIF(D7:F7, "-")</f>
        <v>3</v>
      </c>
      <c r="D7" s="312" t="s">
        <v>103</v>
      </c>
      <c r="E7" s="295" t="s">
        <v>103</v>
      </c>
      <c r="F7" s="312" t="s">
        <v>103</v>
      </c>
      <c r="H7" s="11" t="s">
        <v>2</v>
      </c>
    </row>
    <row r="8" spans="1:8" ht="18" customHeight="1" x14ac:dyDescent="0.25">
      <c r="A8" s="33" t="str">
        <f>OVERALL!A8</f>
        <v>INTENT</v>
      </c>
      <c r="B8" s="3">
        <f>IF(C8=0,"-",COUNTIF(D8:F8,"y")/C8)</f>
        <v>0.33333333333333331</v>
      </c>
      <c r="C8" s="26">
        <f>$C$2-COUNTIF(D8:F8, "-")</f>
        <v>3</v>
      </c>
      <c r="D8" s="312" t="s">
        <v>104</v>
      </c>
      <c r="E8" s="295" t="s">
        <v>103</v>
      </c>
      <c r="F8" s="312" t="s">
        <v>103</v>
      </c>
      <c r="H8" s="7" t="s">
        <v>14</v>
      </c>
    </row>
    <row r="9" spans="1:8" ht="18" customHeight="1" x14ac:dyDescent="0.2">
      <c r="A9" s="33" t="str">
        <f>OVERALL!A9</f>
        <v>NAME</v>
      </c>
      <c r="B9" s="3">
        <f>IF(C9=0,"-",COUNTIF(D9:F9,"y")/C9)</f>
        <v>0</v>
      </c>
      <c r="C9" s="26">
        <f>$C$2-COUNTIF(D9:F9, "-")</f>
        <v>3</v>
      </c>
      <c r="D9" s="312" t="s">
        <v>103</v>
      </c>
      <c r="E9" s="295" t="s">
        <v>103</v>
      </c>
      <c r="F9" s="312" t="s">
        <v>103</v>
      </c>
      <c r="H9" t="s">
        <v>1</v>
      </c>
    </row>
    <row r="10" spans="1:8" ht="18" customHeight="1" x14ac:dyDescent="0.2">
      <c r="A10" s="33" t="str">
        <f>OVERALL!A10</f>
        <v>BRIDGE</v>
      </c>
      <c r="B10" s="3">
        <f>IF(C10=0,"-",COUNTIF(D10:F10,"y")/C10)</f>
        <v>0</v>
      </c>
      <c r="C10" s="26">
        <f>$C$2-COUNTIF(D10:F10, "-")</f>
        <v>3</v>
      </c>
      <c r="D10" s="312" t="s">
        <v>103</v>
      </c>
      <c r="E10" s="295" t="s">
        <v>103</v>
      </c>
      <c r="F10" s="312" t="s">
        <v>103</v>
      </c>
      <c r="H10" s="13" t="s">
        <v>3</v>
      </c>
    </row>
    <row r="11" spans="1:8" ht="18" customHeight="1" x14ac:dyDescent="0.25">
      <c r="A11" s="2"/>
      <c r="C11" s="63">
        <f>AVERAGE(C7:C10)</f>
        <v>3</v>
      </c>
      <c r="D11" s="27">
        <f t="shared" ref="D11:F11" si="3">COUNTA(D7:D10)-COUNTIF(D7:D10, "-")</f>
        <v>4</v>
      </c>
      <c r="E11" s="27">
        <f t="shared" si="3"/>
        <v>4</v>
      </c>
      <c r="F11" s="27">
        <f t="shared" si="3"/>
        <v>4</v>
      </c>
      <c r="H11" s="8" t="s">
        <v>13</v>
      </c>
    </row>
    <row r="12" spans="1:8" ht="18" customHeight="1" x14ac:dyDescent="0.2">
      <c r="A12" s="20" t="str">
        <f>OVERALL!A12</f>
        <v>DISCOVER</v>
      </c>
      <c r="B12" s="21">
        <f>IF(C16=0,"-",AVERAGE(B13:B15))</f>
        <v>0.55555555555555547</v>
      </c>
      <c r="C12" s="1" t="s">
        <v>1</v>
      </c>
      <c r="D12" s="28">
        <f>IF(D16=0,"-",(COUNTIF(D13:D15, "y")/D16)*OVERALL!$C$12)</f>
        <v>6.6666666666666666E-2</v>
      </c>
      <c r="E12" s="28">
        <f>IF(E16=0,"-",(COUNTIF(E13:E15, "y")/E16)*OVERALL!$C$12)</f>
        <v>0.13333333333333333</v>
      </c>
      <c r="F12" s="28">
        <f>IF(F16=0,"-",(COUNTIF(F13:F15, "y")/F16)*OVERALL!$C$12)</f>
        <v>0.13333333333333333</v>
      </c>
      <c r="H12" t="s">
        <v>1</v>
      </c>
    </row>
    <row r="13" spans="1:8" ht="18" customHeight="1" x14ac:dyDescent="0.2">
      <c r="A13" s="33" t="str">
        <f>OVERALL!A13</f>
        <v>CONVERSE</v>
      </c>
      <c r="B13" s="3">
        <f>IF(C13=0,"-",COUNTIF(D13:F13,"y")/C13)</f>
        <v>0</v>
      </c>
      <c r="C13" s="26">
        <f>$C$2-COUNTIF(D13:F13, "-")</f>
        <v>3</v>
      </c>
      <c r="D13" s="312" t="s">
        <v>103</v>
      </c>
      <c r="E13" s="295" t="s">
        <v>103</v>
      </c>
      <c r="F13" s="312" t="s">
        <v>103</v>
      </c>
      <c r="H13" s="14" t="s">
        <v>4</v>
      </c>
    </row>
    <row r="14" spans="1:8" ht="18" customHeight="1" x14ac:dyDescent="0.25">
      <c r="A14" s="33" t="str">
        <f>OVERALL!A14</f>
        <v>LISTEN</v>
      </c>
      <c r="B14" s="3">
        <f>IF(C14=0,"-",COUNTIF(D14:F14,"y")/C14)</f>
        <v>1</v>
      </c>
      <c r="C14" s="26">
        <f>$C$2-COUNTIF(D14:F14, "-")</f>
        <v>3</v>
      </c>
      <c r="D14" s="312" t="s">
        <v>104</v>
      </c>
      <c r="E14" s="295" t="s">
        <v>104</v>
      </c>
      <c r="F14" s="312" t="s">
        <v>104</v>
      </c>
      <c r="H14" s="9" t="s">
        <v>12</v>
      </c>
    </row>
    <row r="15" spans="1:8" ht="18" customHeight="1" x14ac:dyDescent="0.2">
      <c r="A15" s="33" t="str">
        <f>OVERALL!A15</f>
        <v>CONFIRM</v>
      </c>
      <c r="B15" s="3">
        <f>IF(C15=0,"-",COUNTIF(D15:F15,"y")/C15)</f>
        <v>0.66666666666666663</v>
      </c>
      <c r="C15" s="26">
        <f>$C$2-COUNTIF(D15:F15, "-")</f>
        <v>3</v>
      </c>
      <c r="D15" s="312" t="s">
        <v>103</v>
      </c>
      <c r="E15" s="295" t="s">
        <v>104</v>
      </c>
      <c r="F15" s="312" t="s">
        <v>104</v>
      </c>
      <c r="G15" t="s">
        <v>1</v>
      </c>
    </row>
    <row r="16" spans="1:8" ht="18" customHeight="1" x14ac:dyDescent="0.2">
      <c r="A16" s="2"/>
      <c r="C16" s="63">
        <f>AVERAGE(C13:C15)</f>
        <v>3</v>
      </c>
      <c r="D16" s="27">
        <f t="shared" ref="D16:F16" si="4">COUNTA(D13:D15)-COUNTIF(D13:D15, "-")</f>
        <v>3</v>
      </c>
      <c r="E16" s="27">
        <f t="shared" si="4"/>
        <v>3</v>
      </c>
      <c r="F16" s="27">
        <f t="shared" si="4"/>
        <v>3</v>
      </c>
      <c r="H16" s="15" t="s">
        <v>6</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5</v>
      </c>
    </row>
    <row r="18" spans="1:11" ht="18" customHeight="1" x14ac:dyDescent="0.2">
      <c r="A18" s="33" t="str">
        <f>OVERALL!A18</f>
        <v>INFORM</v>
      </c>
      <c r="B18" s="3">
        <f>IF(C18=0,"-",COUNTIF(D18:F18,"y")/C18)</f>
        <v>1</v>
      </c>
      <c r="C18" s="26">
        <f>$C$2-COUNTIF(D18:F18, "-")</f>
        <v>3</v>
      </c>
      <c r="D18" s="312" t="s">
        <v>104</v>
      </c>
      <c r="E18" s="295" t="s">
        <v>104</v>
      </c>
      <c r="F18" s="312" t="s">
        <v>104</v>
      </c>
    </row>
    <row r="19" spans="1:11" ht="18" customHeight="1" x14ac:dyDescent="0.2">
      <c r="A19" s="33" t="str">
        <f>OVERALL!A19</f>
        <v>CHECK</v>
      </c>
      <c r="B19" s="3">
        <f>IF(C19=0,"-",COUNTIF(D19:F19,"y")/C19)</f>
        <v>0</v>
      </c>
      <c r="C19" s="26">
        <f>$C$2-COUNTIF(D19:F19, "-")</f>
        <v>3</v>
      </c>
      <c r="D19" s="312" t="s">
        <v>103</v>
      </c>
      <c r="E19" s="295" t="s">
        <v>103</v>
      </c>
      <c r="F19" s="312" t="s">
        <v>103</v>
      </c>
    </row>
    <row r="20" spans="1:11" ht="18" customHeight="1" x14ac:dyDescent="0.2">
      <c r="A20" s="33" t="str">
        <f>OVERALL!A20</f>
        <v>SEEK</v>
      </c>
      <c r="B20" s="3">
        <f>IF(C20=0,"-",COUNTIF(D20:F20,"y")/C20)</f>
        <v>1</v>
      </c>
      <c r="C20" s="26">
        <f>$C$2-COUNTIF(D20:F20, "-")</f>
        <v>3</v>
      </c>
      <c r="D20" s="312" t="s">
        <v>104</v>
      </c>
      <c r="E20" s="295" t="s">
        <v>104</v>
      </c>
      <c r="F20" s="312" t="s">
        <v>104</v>
      </c>
      <c r="H20" t="s">
        <v>1</v>
      </c>
    </row>
    <row r="21" spans="1:11" ht="18" customHeight="1" x14ac:dyDescent="0.2">
      <c r="A21" s="33" t="str">
        <f>OVERALL!A21</f>
        <v>CONFIDENCE</v>
      </c>
      <c r="B21" s="3">
        <f>IF(C21=0,"-",COUNTIF(D21:F21,"y")/C21)</f>
        <v>1</v>
      </c>
      <c r="C21" s="26">
        <f>$C$2-COUNTIF(D21:F21, "-")</f>
        <v>3</v>
      </c>
      <c r="D21" s="312" t="s">
        <v>104</v>
      </c>
      <c r="E21" s="295" t="s">
        <v>104</v>
      </c>
      <c r="F21" s="312" t="s">
        <v>104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4.9999999999999996E-2</v>
      </c>
      <c r="E23" s="29">
        <f>IF(E27=0,"-",(COUNTIF(E24:E26, "y")/E27)*OVERALL!$C$23)</f>
        <v>4.9999999999999996E-2</v>
      </c>
      <c r="F23" s="29">
        <f>IF(F27=0,"-",(COUNTIF(F24:F26, "y")/F27)*OVERALL!$C$23)</f>
        <v>0.15</v>
      </c>
    </row>
    <row r="24" spans="1:11" ht="18" customHeight="1" x14ac:dyDescent="0.2">
      <c r="A24" s="33" t="str">
        <f>OVERALL!A24</f>
        <v>QUESTIONS</v>
      </c>
      <c r="B24" s="3">
        <f>IF(C24=0,"-",COUNTIF(D24:F24,"y")/C24)</f>
        <v>0.33333333333333331</v>
      </c>
      <c r="C24" s="26">
        <f>$C$2-COUNTIF(D24:F24, "-")</f>
        <v>3</v>
      </c>
      <c r="D24" s="312" t="s">
        <v>103</v>
      </c>
      <c r="E24" s="295" t="s">
        <v>103</v>
      </c>
      <c r="F24" s="312" t="s">
        <v>104</v>
      </c>
    </row>
    <row r="25" spans="1:11" ht="18" customHeight="1" x14ac:dyDescent="0.2">
      <c r="A25" s="33" t="str">
        <f>OVERALL!A25</f>
        <v>GRATITUDE</v>
      </c>
      <c r="B25" s="3">
        <f>IF(C25=0,"-",COUNTIF(D25:F25,"y")/C25)</f>
        <v>0.33333333333333331</v>
      </c>
      <c r="C25" s="26">
        <f>$C$2-COUNTIF(D25:F25, "-")</f>
        <v>3</v>
      </c>
      <c r="D25" s="312" t="s">
        <v>103</v>
      </c>
      <c r="E25" s="295" t="s">
        <v>103</v>
      </c>
      <c r="F25" s="312" t="s">
        <v>104</v>
      </c>
    </row>
    <row r="26" spans="1:11" ht="18" customHeight="1" x14ac:dyDescent="0.2">
      <c r="A26" s="33" t="str">
        <f>OVERALL!A26</f>
        <v>THANKS</v>
      </c>
      <c r="B26" s="3">
        <f>IF(C26=0,"-",COUNTIF(D26:F26,"y")/C26)</f>
        <v>1</v>
      </c>
      <c r="C26" s="26">
        <f>$C$2-COUNTIF(D26:F26, "-")</f>
        <v>3</v>
      </c>
      <c r="D26" s="312" t="s">
        <v>104</v>
      </c>
      <c r="E26" s="295" t="s">
        <v>104</v>
      </c>
      <c r="F26" s="312" t="s">
        <v>104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312" t="s">
        <v>104</v>
      </c>
      <c r="E29" s="295" t="s">
        <v>104</v>
      </c>
      <c r="F29" s="312" t="s">
        <v>104</v>
      </c>
    </row>
    <row r="30" spans="1:11" ht="18" customHeight="1" x14ac:dyDescent="0.2">
      <c r="A30" s="33" t="str">
        <f>OVERALL!A30</f>
        <v>EMPATHY</v>
      </c>
      <c r="B30" s="3">
        <f>IF(C30=0,"-",COUNTIF(D30:F30,"y")/C30)</f>
        <v>1</v>
      </c>
      <c r="C30" s="26">
        <f>$C$2-COUNTIF(D30:F30, "-")</f>
        <v>3</v>
      </c>
      <c r="D30" s="312" t="s">
        <v>104</v>
      </c>
      <c r="E30" s="295" t="s">
        <v>104</v>
      </c>
      <c r="F30" s="312" t="s">
        <v>104</v>
      </c>
    </row>
    <row r="31" spans="1:11" ht="18" customHeight="1" x14ac:dyDescent="0.2">
      <c r="A31" s="33" t="str">
        <f>OVERALL!A31</f>
        <v>CONTROL</v>
      </c>
      <c r="B31" s="3">
        <f>IF(C31=0,"-",COUNTIF(D31:F31,"y")/C31)</f>
        <v>1</v>
      </c>
      <c r="C31" s="26">
        <f>$C$2-COUNTIF(D31:F31, "-")</f>
        <v>3</v>
      </c>
      <c r="D31" s="312" t="s">
        <v>104</v>
      </c>
      <c r="E31" s="295" t="s">
        <v>104</v>
      </c>
      <c r="F31" s="312" t="s">
        <v>104</v>
      </c>
    </row>
    <row r="32" spans="1:11" ht="18" customHeight="1" x14ac:dyDescent="0.2">
      <c r="A32" s="33" t="str">
        <f>OVERALL!A32</f>
        <v>CLARITY</v>
      </c>
      <c r="B32" s="3">
        <f>IF(C32=0,"-",COUNTIF(D32:F32,"y")/C32)</f>
        <v>1</v>
      </c>
      <c r="C32" s="26">
        <f>$C$2-COUNTIF(D32:F32, "-")</f>
        <v>3</v>
      </c>
      <c r="D32" s="312" t="s">
        <v>104</v>
      </c>
      <c r="E32" s="295" t="s">
        <v>104</v>
      </c>
      <c r="F32" s="312" t="s">
        <v>104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47</v>
      </c>
    </row>
    <row r="35" spans="1:13" ht="18" customHeight="1" x14ac:dyDescent="0.2">
      <c r="A35" s="45" t="str">
        <f>OVERALL!A35</f>
        <v>AUDIO ISSUE (MAJOR IMPACT)</v>
      </c>
      <c r="B35" s="3">
        <f>IF(C35=0,"-",COUNTIF(D35:F35,"y")/C35)</f>
        <v>0</v>
      </c>
      <c r="C35" s="26">
        <f>$C$2-COUNTIF(D35:F35, "-")</f>
        <v>3</v>
      </c>
      <c r="D35" s="312" t="s">
        <v>103</v>
      </c>
      <c r="E35" s="295" t="s">
        <v>103</v>
      </c>
      <c r="F35" s="312" t="s">
        <v>103</v>
      </c>
      <c r="H35" s="48">
        <v>-0.3</v>
      </c>
      <c r="J35" s="48"/>
      <c r="K35" s="48"/>
      <c r="L35" s="48"/>
    </row>
    <row r="36" spans="1:13" ht="18" customHeight="1" x14ac:dyDescent="0.2">
      <c r="A36" s="45" t="str">
        <f>OVERALL!A36</f>
        <v>AUDIO ISSUE (DISTRACTION)</v>
      </c>
      <c r="B36" s="3">
        <f>IF(C36=0,"-",COUNTIF(D36:F36,"y")/C36)</f>
        <v>0</v>
      </c>
      <c r="C36" s="26">
        <f>$C$2-COUNTIF(D36:F36, "-")</f>
        <v>3</v>
      </c>
      <c r="D36" s="312" t="s">
        <v>103</v>
      </c>
      <c r="E36" s="295" t="s">
        <v>103</v>
      </c>
      <c r="F36" s="312" t="s">
        <v>103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75" t="str">
        <f>OVERALL!A38</f>
        <v>ADDITIONAL INSIGHT</v>
      </c>
      <c r="B38" s="376"/>
      <c r="C38" s="10" t="s">
        <v>1</v>
      </c>
      <c r="D38" s="30"/>
      <c r="E38" s="30"/>
      <c r="F38" s="30"/>
    </row>
    <row r="39" spans="1:13" ht="18" customHeight="1" x14ac:dyDescent="0.2">
      <c r="A39" s="33" t="str">
        <f>OVERALL!A39</f>
        <v>CALL ANSWERED-QUALITY</v>
      </c>
      <c r="B39" s="3">
        <f>IF(C39=0,"-",COUNTIF(D39:F39, "y")/C39)</f>
        <v>1</v>
      </c>
      <c r="C39" s="26">
        <f t="shared" ref="C39:C45" si="9">$C$2-COUNTIF(D39:F39, "-")</f>
        <v>3</v>
      </c>
      <c r="D39" s="312" t="s">
        <v>104</v>
      </c>
      <c r="E39" s="295" t="s">
        <v>104</v>
      </c>
      <c r="F39" s="312" t="s">
        <v>104</v>
      </c>
    </row>
    <row r="40" spans="1:13" ht="18" customHeight="1" x14ac:dyDescent="0.2">
      <c r="A40" s="33" t="str">
        <f>OVERALL!A40</f>
        <v>TALK TIME</v>
      </c>
      <c r="B40" s="280">
        <f>IF(C40=0,"-",AVERAGE(D40:F40))</f>
        <v>2.1720679012345681E-3</v>
      </c>
      <c r="C40" s="26">
        <f t="shared" si="9"/>
        <v>3</v>
      </c>
      <c r="D40" s="280">
        <v>1.7476851851851852E-3</v>
      </c>
      <c r="E40" s="280">
        <v>1.3541666666666667E-3</v>
      </c>
      <c r="F40" s="313">
        <v>3.414351851851852E-3</v>
      </c>
      <c r="G40" s="46"/>
      <c r="H40" s="265"/>
      <c r="I40" s="265"/>
      <c r="J40" s="265"/>
      <c r="K40" s="265"/>
      <c r="L40" s="265"/>
      <c r="M40" s="265"/>
    </row>
    <row r="41" spans="1:13" ht="18" customHeight="1" x14ac:dyDescent="0.2">
      <c r="A41" s="33" t="str">
        <f>OVERALL!A41</f>
        <v>ASSESSOR RATING (0-10)</v>
      </c>
      <c r="B41" s="263">
        <f>IF(C41=0,"-",SUM(D41:F41)/C41)</f>
        <v>5.333333333333333</v>
      </c>
      <c r="C41" s="26">
        <f t="shared" si="9"/>
        <v>3</v>
      </c>
      <c r="D41" s="286">
        <v>5</v>
      </c>
      <c r="E41" s="286">
        <v>5</v>
      </c>
      <c r="F41" s="314">
        <v>6</v>
      </c>
    </row>
    <row r="42" spans="1:13" ht="18" customHeight="1" x14ac:dyDescent="0.2">
      <c r="A42" s="33" t="str">
        <f>OVERALL!A42</f>
        <v>EXPLAINED KEY FEATURES</v>
      </c>
      <c r="B42" s="3">
        <f>IF(C42=0,"-",COUNTIF(D42:F42, "y")/C42)</f>
        <v>0.66666666666666663</v>
      </c>
      <c r="C42" s="26">
        <f t="shared" si="9"/>
        <v>3</v>
      </c>
      <c r="D42" s="312" t="s">
        <v>104</v>
      </c>
      <c r="E42" s="295" t="s">
        <v>103</v>
      </c>
      <c r="F42" s="312" t="s">
        <v>104</v>
      </c>
      <c r="G42" s="47"/>
      <c r="H42" t="s">
        <v>1</v>
      </c>
    </row>
    <row r="43" spans="1:13" ht="18" customHeight="1" x14ac:dyDescent="0.2">
      <c r="A43" s="33" t="str">
        <f>OVERALL!A43</f>
        <v>REVEALED PRICING</v>
      </c>
      <c r="B43" s="3">
        <f>IF(C43=0,"-",COUNTIF(D43:F43, "y")/C43)</f>
        <v>0.33333333333333331</v>
      </c>
      <c r="C43" s="26">
        <f t="shared" si="9"/>
        <v>3</v>
      </c>
      <c r="D43" s="312" t="s">
        <v>103</v>
      </c>
      <c r="E43" s="295" t="s">
        <v>103</v>
      </c>
      <c r="F43" s="312" t="s">
        <v>104</v>
      </c>
    </row>
    <row r="44" spans="1:13" ht="18" customHeight="1" x14ac:dyDescent="0.2">
      <c r="A44" s="33" t="str">
        <f>OVERALL!A44</f>
        <v>EXPLAINED ACTIONS &amp; PROCESS</v>
      </c>
      <c r="B44" s="3">
        <f>IF(C44=0,"-",COUNTIF(D44:F44, "y")/C44)</f>
        <v>0.66666666666666663</v>
      </c>
      <c r="C44" s="26">
        <f t="shared" si="9"/>
        <v>3</v>
      </c>
      <c r="D44" s="312" t="s">
        <v>104</v>
      </c>
      <c r="E44" s="295" t="s">
        <v>103</v>
      </c>
      <c r="F44" s="312" t="s">
        <v>104</v>
      </c>
    </row>
    <row r="45" spans="1:13" ht="18" customHeight="1" x14ac:dyDescent="0.2">
      <c r="A45" s="33" t="str">
        <f>OVERALL!A45</f>
        <v>WEBSITE EDUCATION</v>
      </c>
      <c r="B45" s="3">
        <f>IF(C45=0,"-",COUNTIF(D45:F45, "y")/C45)</f>
        <v>1</v>
      </c>
      <c r="C45" s="26">
        <f t="shared" si="9"/>
        <v>3</v>
      </c>
      <c r="D45" s="312" t="s">
        <v>104</v>
      </c>
      <c r="E45" s="295" t="s">
        <v>104</v>
      </c>
      <c r="F45" s="312" t="s">
        <v>104</v>
      </c>
    </row>
    <row r="46" spans="1:13" ht="18" customHeight="1" x14ac:dyDescent="0.2">
      <c r="A46" s="18"/>
      <c r="B46" s="3"/>
      <c r="C46" s="26"/>
      <c r="D46" s="263"/>
      <c r="E46" s="263"/>
      <c r="F46" s="315"/>
    </row>
    <row r="47" spans="1:13" ht="150" x14ac:dyDescent="0.2">
      <c r="A47" s="25" t="s">
        <v>1</v>
      </c>
      <c r="B47" s="377" t="s">
        <v>34</v>
      </c>
      <c r="C47" s="378"/>
      <c r="D47" s="23" t="s">
        <v>262</v>
      </c>
      <c r="E47" s="23" t="s">
        <v>263</v>
      </c>
      <c r="F47" s="23" t="s">
        <v>264</v>
      </c>
    </row>
    <row r="48" spans="1:13" ht="18" customHeight="1" x14ac:dyDescent="0.2">
      <c r="A48" s="59" t="s">
        <v>44</v>
      </c>
      <c r="D48" s="50">
        <f t="shared" ref="D48:F48" si="10">IF(D$2="","",IF(D$39="n", "", SUM(D$6,D$12,D$17,D$23,D$28,D$34)))</f>
        <v>0.5541666666666667</v>
      </c>
      <c r="E48" s="50">
        <f t="shared" si="10"/>
        <v>0.5708333333333333</v>
      </c>
      <c r="F48" s="50">
        <f t="shared" si="10"/>
        <v>0.67083333333333339</v>
      </c>
    </row>
    <row r="50" spans="1:6" ht="19" x14ac:dyDescent="0.25">
      <c r="A50" s="110" t="s">
        <v>71</v>
      </c>
      <c r="B50" s="90" t="s">
        <v>72</v>
      </c>
    </row>
    <row r="51" spans="1:6" x14ac:dyDescent="0.2">
      <c r="A51" s="111" t="s">
        <v>60</v>
      </c>
      <c r="B51" s="112">
        <v>0.3</v>
      </c>
      <c r="C51" s="111"/>
      <c r="D51" s="256">
        <f>[1]BRISBANE!D$4</f>
        <v>0.78125</v>
      </c>
      <c r="E51" s="256">
        <f>[1]BRISBANE!E$4</f>
        <v>0.75</v>
      </c>
      <c r="F51" s="256">
        <f>[1]BRISBANE!F$4</f>
        <v>0.78125</v>
      </c>
    </row>
    <row r="52" spans="1:6" x14ac:dyDescent="0.2">
      <c r="A52" s="111" t="s">
        <v>61</v>
      </c>
      <c r="B52" s="112">
        <v>0.7</v>
      </c>
      <c r="C52" s="111"/>
      <c r="D52" s="257">
        <f t="shared" ref="D52:F52" si="11">D4</f>
        <v>0.5541666666666667</v>
      </c>
      <c r="E52" s="257">
        <f t="shared" si="11"/>
        <v>0.5708333333333333</v>
      </c>
      <c r="F52" s="257">
        <f t="shared" si="11"/>
        <v>0.67083333333333339</v>
      </c>
    </row>
    <row r="53" spans="1:6" x14ac:dyDescent="0.2">
      <c r="A53" t="s">
        <v>1</v>
      </c>
      <c r="D53" s="49"/>
      <c r="E53" s="49"/>
      <c r="F53" s="49"/>
    </row>
    <row r="54" spans="1:6" x14ac:dyDescent="0.2">
      <c r="A54" s="113" t="s">
        <v>73</v>
      </c>
      <c r="D54" s="49"/>
      <c r="E54" s="49"/>
      <c r="F54" s="49"/>
    </row>
    <row r="55" spans="1:6" x14ac:dyDescent="0.2">
      <c r="A55" s="111" t="s">
        <v>60</v>
      </c>
      <c r="B55" s="111"/>
      <c r="C55" s="111"/>
      <c r="D55" s="257">
        <f>IF(D51="-","-",D51*$B$51)</f>
        <v>0.234375</v>
      </c>
      <c r="E55" s="257">
        <f t="shared" ref="E55:F55" si="12">IF(E51="-","-",E51*$B$51)</f>
        <v>0.22499999999999998</v>
      </c>
      <c r="F55" s="257">
        <f t="shared" si="12"/>
        <v>0.234375</v>
      </c>
    </row>
    <row r="56" spans="1:6" x14ac:dyDescent="0.2">
      <c r="A56" s="111" t="s">
        <v>61</v>
      </c>
      <c r="B56" s="111"/>
      <c r="C56" s="111"/>
      <c r="D56" s="257">
        <f t="shared" ref="D56:F56" si="13">IF(D52="-","-",D52*$B$52)</f>
        <v>0.38791666666666669</v>
      </c>
      <c r="E56" s="257">
        <f t="shared" si="13"/>
        <v>0.39958333333333329</v>
      </c>
      <c r="F56" s="257">
        <f t="shared" si="13"/>
        <v>0.46958333333333335</v>
      </c>
    </row>
    <row r="57" spans="1:6" x14ac:dyDescent="0.2">
      <c r="A57" s="114" t="s">
        <v>56</v>
      </c>
      <c r="B57" s="114"/>
      <c r="C57" s="114"/>
      <c r="D57" s="115">
        <f t="shared" ref="D57:F57" si="14">IF(D51="","",IF(D52="","",SUM(D55:D56)))</f>
        <v>0.62229166666666669</v>
      </c>
      <c r="E57" s="115">
        <f t="shared" si="14"/>
        <v>0.62458333333333327</v>
      </c>
      <c r="F57" s="115">
        <f t="shared" si="14"/>
        <v>0.70395833333333335</v>
      </c>
    </row>
  </sheetData>
  <mergeCells count="2">
    <mergeCell ref="A38:B38"/>
    <mergeCell ref="B47:C47"/>
  </mergeCells>
  <conditionalFormatting sqref="B4">
    <cfRule type="cellIs" dxfId="237" priority="9" operator="between">
      <formula>0.604999</formula>
      <formula>0.754999</formula>
    </cfRule>
    <cfRule type="cellIs" dxfId="236" priority="10" operator="between">
      <formula>0.44999</formula>
      <formula>0.605</formula>
    </cfRule>
    <cfRule type="cellIs" dxfId="235" priority="11" operator="lessThan">
      <formula>0.45</formula>
    </cfRule>
    <cfRule type="cellIs" dxfId="234" priority="8" operator="between">
      <formula>0.754999</formula>
      <formula>0.905</formula>
    </cfRule>
    <cfRule type="cellIs" dxfId="233" priority="7" operator="greaterThanOrEqual">
      <formula>0.905</formula>
    </cfRule>
    <cfRule type="containsBlanks" dxfId="232" priority="6">
      <formula>LEN(TRIM(B4))=0</formula>
    </cfRule>
  </conditionalFormatting>
  <conditionalFormatting sqref="B6">
    <cfRule type="containsText" dxfId="231" priority="5" operator="containsText" text="NA">
      <formula>NOT(ISERROR(SEARCH("NA",B6)))</formula>
    </cfRule>
  </conditionalFormatting>
  <conditionalFormatting sqref="B12">
    <cfRule type="containsText" dxfId="230" priority="4" operator="containsText" text="NA">
      <formula>NOT(ISERROR(SEARCH("NA",B12)))</formula>
    </cfRule>
  </conditionalFormatting>
  <conditionalFormatting sqref="B17">
    <cfRule type="containsText" dxfId="229" priority="3" operator="containsText" text="NA">
      <formula>NOT(ISERROR(SEARCH("NA",B17)))</formula>
    </cfRule>
  </conditionalFormatting>
  <conditionalFormatting sqref="B23">
    <cfRule type="containsText" dxfId="228" priority="2" operator="containsText" text="NA">
      <formula>NOT(ISERROR(SEARCH("NA",B23)))</formula>
    </cfRule>
  </conditionalFormatting>
  <conditionalFormatting sqref="B28">
    <cfRule type="containsText" dxfId="227" priority="1" operator="containsText" text="NA">
      <formula>NOT(ISERROR(SEARCH("NA",B28)))</formula>
    </cfRule>
  </conditionalFormatting>
  <conditionalFormatting sqref="D4:F4">
    <cfRule type="containsBlanks" dxfId="226" priority="12">
      <formula>LEN(TRIM(D4))=0</formula>
    </cfRule>
    <cfRule type="cellIs" dxfId="225" priority="13" operator="greaterThanOrEqual">
      <formula>0.905</formula>
    </cfRule>
    <cfRule type="cellIs" dxfId="224" priority="14" operator="between">
      <formula>0.754999</formula>
      <formula>0.905</formula>
    </cfRule>
    <cfRule type="cellIs" dxfId="223" priority="15" operator="between">
      <formula>0.604999</formula>
      <formula>0.754999</formula>
    </cfRule>
    <cfRule type="cellIs" dxfId="222" priority="16" operator="between">
      <formula>0.44999</formula>
      <formula>0.605</formula>
    </cfRule>
    <cfRule type="cellIs" dxfId="221"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80" zoomScaleNormal="80" workbookViewId="0">
      <pane xSplit="3" ySplit="6" topLeftCell="D30"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03" t="s">
        <v>134</v>
      </c>
      <c r="E2" s="327" t="s">
        <v>186</v>
      </c>
      <c r="F2" s="294" t="s">
        <v>107</v>
      </c>
      <c r="G2" s="325" t="s">
        <v>176</v>
      </c>
      <c r="H2" s="319" t="s">
        <v>164</v>
      </c>
      <c r="I2" s="298" t="s">
        <v>122</v>
      </c>
    </row>
    <row r="3" spans="1:11" ht="19" x14ac:dyDescent="0.2">
      <c r="A3" s="32" t="str">
        <f>OVERALL!E1</f>
        <v>CITY OF CASEY</v>
      </c>
      <c r="B3" s="248">
        <f>OVERALL!E3</f>
        <v>0.49951984126984128</v>
      </c>
      <c r="C3" s="108" t="s">
        <v>70</v>
      </c>
      <c r="D3" s="109">
        <f>IF(D2="-","-",D57)</f>
        <v>0.45791666666666664</v>
      </c>
      <c r="E3" s="109">
        <f t="shared" ref="E3:F3" si="0">IF(E2="-","-",E57)</f>
        <v>0.47216666666666668</v>
      </c>
      <c r="F3" s="109">
        <f t="shared" si="0"/>
        <v>0.43458333333333332</v>
      </c>
      <c r="G3" s="109">
        <f t="shared" ref="G3:I3" si="1">IF(G2="-","-",G57)</f>
        <v>0.56930952380952371</v>
      </c>
      <c r="H3" s="109">
        <f t="shared" si="1"/>
        <v>0.5499345238095239</v>
      </c>
      <c r="I3" s="109">
        <f t="shared" si="1"/>
        <v>0.51320833333333327</v>
      </c>
    </row>
    <row r="4" spans="1:11" ht="18" customHeight="1" x14ac:dyDescent="0.2">
      <c r="A4" s="17" t="str">
        <f>OVERALL!A4</f>
        <v>AGENT MASTERY SCORE</v>
      </c>
      <c r="B4" s="38">
        <f>IF(C2=0, "-", IF(COUNTIF(D39:I39, "n")=C2, "-", IF(COUNT(D4:I4)=0, "-", AVERAGE(D4:I4))))</f>
        <v>0.62638888888888899</v>
      </c>
      <c r="C4" s="58" t="s">
        <v>1</v>
      </c>
      <c r="D4" s="38">
        <f>IF(D48&lt;0%,0%,IF(D$2="-","-",IF(D$39="n", "-", SUM(D$6,D$12,D$17,D$23,D$28,D$34))))</f>
        <v>0.65416666666666667</v>
      </c>
      <c r="E4" s="38">
        <f t="shared" ref="E4:F4" si="2">IF(E48&lt;0%,0%,IF(E$2="-","-",IF(E$39="n", "-", SUM(E$6,E$12,E$17,E$23,E$28,E$34))))</f>
        <v>0.5541666666666667</v>
      </c>
      <c r="F4" s="38">
        <f t="shared" si="2"/>
        <v>0.62083333333333335</v>
      </c>
      <c r="G4" s="38">
        <f t="shared" ref="G4:I4" si="3">IF(G48&lt;0%,0%,IF(G$2="-","-",IF(G$39="n", "-", SUM(G$6,G$12,G$17,G$23,G$28,G$34))))</f>
        <v>0.70416666666666661</v>
      </c>
      <c r="H4" s="38">
        <f t="shared" si="3"/>
        <v>0.60416666666666674</v>
      </c>
      <c r="I4" s="38">
        <f t="shared" si="3"/>
        <v>0.62083333333333335</v>
      </c>
      <c r="K4" s="12" t="s">
        <v>7</v>
      </c>
    </row>
    <row r="5" spans="1:11" ht="18" customHeight="1" x14ac:dyDescent="0.25">
      <c r="A5" s="57" t="s">
        <v>45</v>
      </c>
      <c r="B5" s="58">
        <f>IF(B6="-","-",AVERAGE(D5:I5))</f>
        <v>0.62638888888888899</v>
      </c>
      <c r="C5" s="58" t="s">
        <v>1</v>
      </c>
      <c r="D5" s="60">
        <f t="shared" ref="D5:I5" si="4">IF(D$2="","",IF(D$39="n", "", SUM(D$6,D$12,D$17,D$23,D$28)))</f>
        <v>0.65416666666666667</v>
      </c>
      <c r="E5" s="60">
        <f t="shared" si="4"/>
        <v>0.5541666666666667</v>
      </c>
      <c r="F5" s="60">
        <f t="shared" si="4"/>
        <v>0.62083333333333335</v>
      </c>
      <c r="G5" s="60">
        <f t="shared" si="4"/>
        <v>0.70416666666666661</v>
      </c>
      <c r="H5" s="60">
        <f t="shared" si="4"/>
        <v>0.60416666666666674</v>
      </c>
      <c r="I5" s="60">
        <f t="shared" si="4"/>
        <v>0.62083333333333335</v>
      </c>
      <c r="K5" s="7" t="s">
        <v>15</v>
      </c>
    </row>
    <row r="6" spans="1:11" ht="18" customHeight="1" x14ac:dyDescent="0.2">
      <c r="A6" s="20" t="str">
        <f>OVERALL!A6</f>
        <v>ENGAGE</v>
      </c>
      <c r="B6" s="21">
        <f>IF(C11=0,"-",AVERAGE(B7:B10))</f>
        <v>0.33333333333333331</v>
      </c>
      <c r="C6" s="61" t="s">
        <v>0</v>
      </c>
      <c r="D6" s="28">
        <f>IF(D11=0,"-",(COUNTIF(D7:D10, "y")/D11)*OVERALL!$C$6)</f>
        <v>0.1</v>
      </c>
      <c r="E6" s="28">
        <f>IF(E11=0,"-",(COUNTIF(E7:E10, "y")/E11)*OVERALL!$C$6)</f>
        <v>0.05</v>
      </c>
      <c r="F6" s="28">
        <f>IF(F11=0,"-",(COUNTIF(F7:F10, "y")/F11)*OVERALL!$C$6)</f>
        <v>0.05</v>
      </c>
      <c r="G6" s="28">
        <f>IF(G11=0,"-",(COUNTIF(G7:G10, "y")/G11)*OVERALL!$C$6)</f>
        <v>0.1</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302" t="s">
        <v>104</v>
      </c>
      <c r="E7" s="326" t="s">
        <v>104</v>
      </c>
      <c r="F7" s="293" t="s">
        <v>104</v>
      </c>
      <c r="G7" s="324" t="s">
        <v>104</v>
      </c>
      <c r="H7" s="318" t="s">
        <v>104</v>
      </c>
      <c r="I7" s="297" t="s">
        <v>104</v>
      </c>
      <c r="K7" s="11" t="s">
        <v>2</v>
      </c>
    </row>
    <row r="8" spans="1:11" ht="18" customHeight="1" x14ac:dyDescent="0.25">
      <c r="A8" s="33" t="str">
        <f>OVERALL!A8</f>
        <v>INTENT</v>
      </c>
      <c r="B8" s="3">
        <f>IF(C8=0,"-",COUNTIF(D8:I8,"y")/C8)</f>
        <v>0.33333333333333331</v>
      </c>
      <c r="C8" s="26">
        <f>$C$2-COUNTIF(D8:I8, "-")</f>
        <v>6</v>
      </c>
      <c r="D8" s="302" t="s">
        <v>104</v>
      </c>
      <c r="E8" s="326" t="s">
        <v>103</v>
      </c>
      <c r="F8" s="293" t="s">
        <v>103</v>
      </c>
      <c r="G8" s="324" t="s">
        <v>104</v>
      </c>
      <c r="H8" s="318" t="s">
        <v>103</v>
      </c>
      <c r="I8" s="297" t="s">
        <v>103</v>
      </c>
      <c r="K8" s="7" t="s">
        <v>14</v>
      </c>
    </row>
    <row r="9" spans="1:11" ht="18" customHeight="1" x14ac:dyDescent="0.2">
      <c r="A9" s="33" t="str">
        <f>OVERALL!A9</f>
        <v>NAME</v>
      </c>
      <c r="B9" s="3">
        <f>IF(C9=0,"-",COUNTIF(D9:I9,"y")/C9)</f>
        <v>0</v>
      </c>
      <c r="C9" s="26">
        <f>$C$2-COUNTIF(D9:I9, "-")</f>
        <v>6</v>
      </c>
      <c r="D9" s="302" t="s">
        <v>103</v>
      </c>
      <c r="E9" s="326" t="s">
        <v>103</v>
      </c>
      <c r="F9" s="293" t="s">
        <v>103</v>
      </c>
      <c r="G9" s="324" t="s">
        <v>103</v>
      </c>
      <c r="H9" s="318" t="s">
        <v>103</v>
      </c>
      <c r="I9" s="297" t="s">
        <v>103</v>
      </c>
      <c r="K9" t="s">
        <v>1</v>
      </c>
    </row>
    <row r="10" spans="1:11" ht="18" customHeight="1" x14ac:dyDescent="0.2">
      <c r="A10" s="33" t="str">
        <f>OVERALL!A10</f>
        <v>BRIDGE</v>
      </c>
      <c r="B10" s="3">
        <f>IF(C10=0,"-",COUNTIF(D10:I10,"y")/C10)</f>
        <v>0</v>
      </c>
      <c r="C10" s="26">
        <f>$C$2-COUNTIF(D10:I10, "-")</f>
        <v>6</v>
      </c>
      <c r="D10" s="302" t="s">
        <v>103</v>
      </c>
      <c r="E10" s="326" t="s">
        <v>103</v>
      </c>
      <c r="F10" s="293" t="s">
        <v>103</v>
      </c>
      <c r="G10" s="324" t="s">
        <v>103</v>
      </c>
      <c r="H10" s="318" t="s">
        <v>103</v>
      </c>
      <c r="I10" s="297" t="s">
        <v>103</v>
      </c>
      <c r="K10" s="13" t="s">
        <v>3</v>
      </c>
    </row>
    <row r="11" spans="1:11" ht="18" customHeight="1" x14ac:dyDescent="0.25">
      <c r="A11" s="2"/>
      <c r="C11" s="63">
        <f>AVERAGE(C7:C10)</f>
        <v>6</v>
      </c>
      <c r="D11" s="27">
        <f t="shared" ref="D11:F11" si="5">COUNTA(D7:D10)-COUNTIF(D7:D10, "-")</f>
        <v>4</v>
      </c>
      <c r="E11" s="27">
        <f t="shared" si="5"/>
        <v>4</v>
      </c>
      <c r="F11" s="27">
        <f t="shared" si="5"/>
        <v>4</v>
      </c>
      <c r="G11" s="27">
        <f t="shared" ref="G11:I11" si="6">COUNTA(G7:G10)-COUNTIF(G7:G10, "-")</f>
        <v>4</v>
      </c>
      <c r="H11" s="27">
        <f t="shared" si="6"/>
        <v>4</v>
      </c>
      <c r="I11" s="27">
        <f t="shared" si="6"/>
        <v>4</v>
      </c>
      <c r="K11" s="8" t="s">
        <v>13</v>
      </c>
    </row>
    <row r="12" spans="1:11"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G12" s="28">
        <f>IF(G16=0,"-",(COUNTIF(G13:G15, "y")/G16)*OVERALL!$C$12)</f>
        <v>6.6666666666666666E-2</v>
      </c>
      <c r="H12" s="28">
        <f>IF(H16=0,"-",(COUNTIF(H13:H15, "y")/H16)*OVERALL!$C$12)</f>
        <v>6.6666666666666666E-2</v>
      </c>
      <c r="I12" s="28">
        <f>IF(I16=0,"-",(COUNTIF(I13:I15, "y")/I16)*OVERALL!$C$12)</f>
        <v>0.13333333333333333</v>
      </c>
      <c r="K12" t="s">
        <v>1</v>
      </c>
    </row>
    <row r="13" spans="1:11" ht="18" customHeight="1" x14ac:dyDescent="0.2">
      <c r="A13" s="33" t="str">
        <f>OVERALL!A13</f>
        <v>CONVERSE</v>
      </c>
      <c r="B13" s="3">
        <f>IF(C13=0,"-",COUNTIF(D13:I13,"y")/C13)</f>
        <v>0</v>
      </c>
      <c r="C13" s="26">
        <f>$C$2-COUNTIF(D13:I13, "-")</f>
        <v>6</v>
      </c>
      <c r="D13" s="302" t="s">
        <v>103</v>
      </c>
      <c r="E13" s="326" t="s">
        <v>103</v>
      </c>
      <c r="F13" s="293" t="s">
        <v>103</v>
      </c>
      <c r="G13" s="324" t="s">
        <v>103</v>
      </c>
      <c r="H13" s="318" t="s">
        <v>103</v>
      </c>
      <c r="I13" s="297" t="s">
        <v>103</v>
      </c>
      <c r="K13" s="14" t="s">
        <v>4</v>
      </c>
    </row>
    <row r="14" spans="1:11" ht="18" customHeight="1" x14ac:dyDescent="0.25">
      <c r="A14" s="33" t="str">
        <f>OVERALL!A14</f>
        <v>LISTEN</v>
      </c>
      <c r="B14" s="3">
        <f>IF(C14=0,"-",COUNTIF(D14:I14,"y")/C14)</f>
        <v>1</v>
      </c>
      <c r="C14" s="26">
        <f>$C$2-COUNTIF(D14:I14, "-")</f>
        <v>6</v>
      </c>
      <c r="D14" s="302" t="s">
        <v>104</v>
      </c>
      <c r="E14" s="326" t="s">
        <v>104</v>
      </c>
      <c r="F14" s="293" t="s">
        <v>104</v>
      </c>
      <c r="G14" s="324" t="s">
        <v>104</v>
      </c>
      <c r="H14" s="318" t="s">
        <v>104</v>
      </c>
      <c r="I14" s="297" t="s">
        <v>104</v>
      </c>
      <c r="K14" s="9" t="s">
        <v>12</v>
      </c>
    </row>
    <row r="15" spans="1:11" ht="18" customHeight="1" x14ac:dyDescent="0.2">
      <c r="A15" s="33" t="str">
        <f>OVERALL!A15</f>
        <v>CONFIRM</v>
      </c>
      <c r="B15" s="3">
        <f>IF(C15=0,"-",COUNTIF(D15:I15,"y")/C15)</f>
        <v>0.33333333333333331</v>
      </c>
      <c r="C15" s="26">
        <f>$C$2-COUNTIF(D15:I15, "-")</f>
        <v>6</v>
      </c>
      <c r="D15" s="302" t="s">
        <v>103</v>
      </c>
      <c r="E15" s="326" t="s">
        <v>103</v>
      </c>
      <c r="F15" s="293" t="s">
        <v>104</v>
      </c>
      <c r="G15" s="324" t="s">
        <v>103</v>
      </c>
      <c r="H15" s="318" t="s">
        <v>103</v>
      </c>
      <c r="I15" s="297" t="s">
        <v>104</v>
      </c>
      <c r="J15" t="s">
        <v>1</v>
      </c>
    </row>
    <row r="16" spans="1:11" ht="18" customHeight="1" x14ac:dyDescent="0.2">
      <c r="A16" s="2"/>
      <c r="C16" s="63">
        <f>AVERAGE(C13:C15)</f>
        <v>6</v>
      </c>
      <c r="D16" s="27">
        <f t="shared" ref="D16:F16" si="7">COUNTA(D13:D15)-COUNTIF(D13:D15, "-")</f>
        <v>3</v>
      </c>
      <c r="E16" s="27">
        <f t="shared" si="7"/>
        <v>3</v>
      </c>
      <c r="F16" s="27">
        <f t="shared" si="7"/>
        <v>3</v>
      </c>
      <c r="G16" s="27">
        <f t="shared" ref="G16:I16" si="8">COUNTA(G13:G15)-COUNTIF(G13:G15, "-")</f>
        <v>3</v>
      </c>
      <c r="H16" s="27">
        <f t="shared" si="8"/>
        <v>3</v>
      </c>
      <c r="I16" s="27">
        <f t="shared" si="8"/>
        <v>3</v>
      </c>
      <c r="K16" s="15" t="s">
        <v>6</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0.1875</v>
      </c>
      <c r="K17" s="9" t="s">
        <v>5</v>
      </c>
    </row>
    <row r="18" spans="1:14" ht="18" customHeight="1" x14ac:dyDescent="0.2">
      <c r="A18" s="33" t="str">
        <f>OVERALL!A18</f>
        <v>INFORM</v>
      </c>
      <c r="B18" s="3">
        <f>IF(C18=0,"-",COUNTIF(D18:I18,"y")/C18)</f>
        <v>1</v>
      </c>
      <c r="C18" s="26">
        <f>$C$2-COUNTIF(D18:I18, "-")</f>
        <v>6</v>
      </c>
      <c r="D18" s="302" t="s">
        <v>104</v>
      </c>
      <c r="E18" s="326" t="s">
        <v>104</v>
      </c>
      <c r="F18" s="293" t="s">
        <v>104</v>
      </c>
      <c r="G18" s="324" t="s">
        <v>104</v>
      </c>
      <c r="H18" s="318" t="s">
        <v>104</v>
      </c>
      <c r="I18" s="297" t="s">
        <v>104</v>
      </c>
    </row>
    <row r="19" spans="1:14" ht="18" customHeight="1" x14ac:dyDescent="0.2">
      <c r="A19" s="33" t="str">
        <f>OVERALL!A19</f>
        <v>CHECK</v>
      </c>
      <c r="B19" s="3">
        <f>IF(C19=0,"-",COUNTIF(D19:I19,"y")/C19)</f>
        <v>0</v>
      </c>
      <c r="C19" s="26">
        <f>$C$2-COUNTIF(D19:I19, "-")</f>
        <v>6</v>
      </c>
      <c r="D19" s="302" t="s">
        <v>103</v>
      </c>
      <c r="E19" s="326" t="s">
        <v>103</v>
      </c>
      <c r="F19" s="293" t="s">
        <v>103</v>
      </c>
      <c r="G19" s="324" t="s">
        <v>103</v>
      </c>
      <c r="H19" s="318" t="s">
        <v>103</v>
      </c>
      <c r="I19" s="297" t="s">
        <v>103</v>
      </c>
    </row>
    <row r="20" spans="1:14" ht="18" customHeight="1" x14ac:dyDescent="0.2">
      <c r="A20" s="33" t="str">
        <f>OVERALL!A20</f>
        <v>SEEK</v>
      </c>
      <c r="B20" s="3">
        <f>IF(C20=0,"-",COUNTIF(D20:I20,"y")/C20)</f>
        <v>1</v>
      </c>
      <c r="C20" s="26">
        <f>$C$2-COUNTIF(D20:I20, "-")</f>
        <v>6</v>
      </c>
      <c r="D20" s="302" t="s">
        <v>104</v>
      </c>
      <c r="E20" s="326" t="s">
        <v>104</v>
      </c>
      <c r="F20" s="293" t="s">
        <v>104</v>
      </c>
      <c r="G20" s="324" t="s">
        <v>104</v>
      </c>
      <c r="H20" s="318" t="s">
        <v>104</v>
      </c>
      <c r="I20" s="297" t="s">
        <v>104</v>
      </c>
      <c r="K20" t="s">
        <v>1</v>
      </c>
    </row>
    <row r="21" spans="1:14" ht="18" customHeight="1" x14ac:dyDescent="0.2">
      <c r="A21" s="33" t="str">
        <f>OVERALL!A21</f>
        <v>CONFIDENCE</v>
      </c>
      <c r="B21" s="3">
        <f>IF(C21=0,"-",COUNTIF(D21:I21,"y")/C21)</f>
        <v>1</v>
      </c>
      <c r="C21" s="26">
        <f>$C$2-COUNTIF(D21:I21, "-")</f>
        <v>6</v>
      </c>
      <c r="D21" s="302" t="s">
        <v>104</v>
      </c>
      <c r="E21" s="326" t="s">
        <v>104</v>
      </c>
      <c r="F21" s="293" t="s">
        <v>104</v>
      </c>
      <c r="G21" s="324" t="s">
        <v>104</v>
      </c>
      <c r="H21" s="318" t="s">
        <v>104</v>
      </c>
      <c r="I21" s="297" t="s">
        <v>104</v>
      </c>
    </row>
    <row r="22" spans="1:14" ht="18" customHeight="1" x14ac:dyDescent="0.2">
      <c r="A22" s="2"/>
      <c r="C22" s="63">
        <f>AVERAGE(C18:C21)</f>
        <v>6</v>
      </c>
      <c r="D22" s="27">
        <f t="shared" ref="D22:F22" si="9">COUNTA(D18:D21)-COUNTIF(D18:D21, "-")</f>
        <v>4</v>
      </c>
      <c r="E22" s="27">
        <f t="shared" si="9"/>
        <v>4</v>
      </c>
      <c r="F22" s="27">
        <f t="shared" si="9"/>
        <v>4</v>
      </c>
      <c r="G22" s="27">
        <f t="shared" ref="G22:I22" si="10">COUNTA(G18:G21)-COUNTIF(G18:G21, "-")</f>
        <v>4</v>
      </c>
      <c r="H22" s="27">
        <f t="shared" si="10"/>
        <v>4</v>
      </c>
      <c r="I22" s="27">
        <f t="shared" si="10"/>
        <v>4</v>
      </c>
    </row>
    <row r="23" spans="1:14" ht="18" customHeight="1" x14ac:dyDescent="0.2">
      <c r="A23" s="20" t="str">
        <f>OVERALL!A23</f>
        <v>CLOSE</v>
      </c>
      <c r="B23" s="21">
        <f>IF(C27=0,"-",AVERAGE(B24:B26))</f>
        <v>0.61111111111111105</v>
      </c>
      <c r="C23" s="1" t="s">
        <v>1</v>
      </c>
      <c r="D23" s="29">
        <f>IF(D27=0,"-",(COUNTIF(D24:D26, "y")/D27)*OVERALL!$C$23)</f>
        <v>9.9999999999999992E-2</v>
      </c>
      <c r="E23" s="29">
        <f>IF(E27=0,"-",(COUNTIF(E24:E26, "y")/E27)*OVERALL!$C$23)</f>
        <v>4.9999999999999996E-2</v>
      </c>
      <c r="F23" s="29">
        <f>IF(F27=0,"-",(COUNTIF(F24:F26, "y")/F27)*OVERALL!$C$23)</f>
        <v>9.9999999999999992E-2</v>
      </c>
      <c r="G23" s="29">
        <f>IF(G27=0,"-",(COUNTIF(G24:G26, "y")/G27)*OVERALL!$C$23)</f>
        <v>0.15</v>
      </c>
      <c r="H23" s="29">
        <f>IF(H27=0,"-",(COUNTIF(H24:H26, "y")/H27)*OVERALL!$C$23)</f>
        <v>9.9999999999999992E-2</v>
      </c>
      <c r="I23" s="29">
        <f>IF(I27=0,"-",(COUNTIF(I24:I26, "y")/I27)*OVERALL!$C$23)</f>
        <v>4.9999999999999996E-2</v>
      </c>
    </row>
    <row r="24" spans="1:14" ht="18" customHeight="1" x14ac:dyDescent="0.2">
      <c r="A24" s="33" t="str">
        <f>OVERALL!A24</f>
        <v>QUESTIONS</v>
      </c>
      <c r="B24" s="3">
        <f>IF(C24=0,"-",COUNTIF(D24:I24,"y")/C24)</f>
        <v>0.66666666666666663</v>
      </c>
      <c r="C24" s="26">
        <f>$C$2-COUNTIF(D24:I24, "-")</f>
        <v>6</v>
      </c>
      <c r="D24" s="302" t="s">
        <v>104</v>
      </c>
      <c r="E24" s="326" t="s">
        <v>103</v>
      </c>
      <c r="F24" s="293" t="s">
        <v>104</v>
      </c>
      <c r="G24" s="324" t="s">
        <v>104</v>
      </c>
      <c r="H24" s="318" t="s">
        <v>104</v>
      </c>
      <c r="I24" s="297" t="s">
        <v>103</v>
      </c>
    </row>
    <row r="25" spans="1:14" ht="18" customHeight="1" x14ac:dyDescent="0.2">
      <c r="A25" s="33" t="str">
        <f>OVERALL!A25</f>
        <v>GRATITUDE</v>
      </c>
      <c r="B25" s="3">
        <f>IF(C25=0,"-",COUNTIF(D25:I25,"y")/C25)</f>
        <v>0.16666666666666666</v>
      </c>
      <c r="C25" s="26">
        <f>$C$2-COUNTIF(D25:I25, "-")</f>
        <v>6</v>
      </c>
      <c r="D25" s="302" t="s">
        <v>103</v>
      </c>
      <c r="E25" s="326" t="s">
        <v>103</v>
      </c>
      <c r="F25" s="293" t="s">
        <v>103</v>
      </c>
      <c r="G25" s="324" t="s">
        <v>104</v>
      </c>
      <c r="H25" s="318" t="s">
        <v>103</v>
      </c>
      <c r="I25" s="297" t="s">
        <v>103</v>
      </c>
    </row>
    <row r="26" spans="1:14" ht="18" customHeight="1" x14ac:dyDescent="0.2">
      <c r="A26" s="33" t="str">
        <f>OVERALL!A26</f>
        <v>THANKS</v>
      </c>
      <c r="B26" s="3">
        <f>IF(C26=0,"-",COUNTIF(D26:I26,"y")/C26)</f>
        <v>1</v>
      </c>
      <c r="C26" s="26">
        <f>$C$2-COUNTIF(D26:I26, "-")</f>
        <v>6</v>
      </c>
      <c r="D26" s="302" t="s">
        <v>104</v>
      </c>
      <c r="E26" s="326" t="s">
        <v>104</v>
      </c>
      <c r="F26" s="293" t="s">
        <v>104</v>
      </c>
      <c r="G26" s="324" t="s">
        <v>104</v>
      </c>
      <c r="H26" s="318" t="s">
        <v>104</v>
      </c>
      <c r="I26" s="297" t="s">
        <v>104</v>
      </c>
    </row>
    <row r="27" spans="1:14" ht="18" customHeight="1" x14ac:dyDescent="0.2">
      <c r="A27" s="2"/>
      <c r="C27" s="63">
        <f>AVERAGE(C24:C26)</f>
        <v>6</v>
      </c>
      <c r="D27" s="27">
        <f t="shared" ref="D27:F27" si="11">COUNTA(D24:D26)-COUNTIF(D24:D26, "-")</f>
        <v>3</v>
      </c>
      <c r="E27" s="27">
        <f t="shared" si="11"/>
        <v>3</v>
      </c>
      <c r="F27" s="27">
        <f t="shared" si="11"/>
        <v>3</v>
      </c>
      <c r="G27" s="27">
        <f t="shared" ref="G27:I27" si="12">COUNTA(G24:G26)-COUNTIF(G24:G26, "-")</f>
        <v>3</v>
      </c>
      <c r="H27" s="27">
        <f t="shared" si="12"/>
        <v>3</v>
      </c>
      <c r="I27" s="27">
        <f t="shared" si="12"/>
        <v>3</v>
      </c>
    </row>
    <row r="28" spans="1:14" ht="18" customHeight="1" x14ac:dyDescent="0.2">
      <c r="A28" s="20" t="str">
        <f>OVERALL!A28</f>
        <v>IMPACT</v>
      </c>
      <c r="B28" s="21">
        <f>IF(C33=0,"-",AVERAGE(B29:B32))</f>
        <v>0.95833333333333337</v>
      </c>
      <c r="C28" s="1" t="s">
        <v>1</v>
      </c>
      <c r="D28" s="29">
        <f>IF(D33=0,"-",(COUNTIF(D29:D32, "y")/D33)*OVERALL!$C$28)</f>
        <v>0.2</v>
      </c>
      <c r="E28" s="29">
        <f>IF(E33=0,"-",(COUNTIF(E29:E32, "y")/E33)*OVERALL!$C$28)</f>
        <v>0.2</v>
      </c>
      <c r="F28" s="29">
        <f>IF(F33=0,"-",(COUNTIF(F29:F32, "y")/F33)*OVERALL!$C$28)</f>
        <v>0.15000000000000002</v>
      </c>
      <c r="G28" s="29">
        <f>IF(G33=0,"-",(COUNTIF(G29:G32, "y")/G33)*OVERALL!$C$28)</f>
        <v>0.2</v>
      </c>
      <c r="H28" s="29">
        <f>IF(H33=0,"-",(COUNTIF(H29:H32, "y")/H33)*OVERALL!$C$28)</f>
        <v>0.2</v>
      </c>
      <c r="I28" s="29">
        <f>IF(I33=0,"-",(COUNTIF(I29:I32, "y")/I33)*OVERALL!$C$28)</f>
        <v>0.2</v>
      </c>
    </row>
    <row r="29" spans="1:14" ht="18" customHeight="1" x14ac:dyDescent="0.2">
      <c r="A29" s="33" t="str">
        <f>OVERALL!A29</f>
        <v>VIBRANCY</v>
      </c>
      <c r="B29" s="3">
        <f>IF(C29=0,"-",COUNTIF(D29:I29,"y")/C29)</f>
        <v>1</v>
      </c>
      <c r="C29" s="26">
        <f>$C$2-COUNTIF(D29:I29, "-")</f>
        <v>6</v>
      </c>
      <c r="D29" s="302" t="s">
        <v>104</v>
      </c>
      <c r="E29" s="326" t="s">
        <v>104</v>
      </c>
      <c r="F29" s="293" t="s">
        <v>104</v>
      </c>
      <c r="G29" s="324" t="s">
        <v>104</v>
      </c>
      <c r="H29" s="318" t="s">
        <v>104</v>
      </c>
      <c r="I29" s="297" t="s">
        <v>104</v>
      </c>
    </row>
    <row r="30" spans="1:14" ht="18" customHeight="1" x14ac:dyDescent="0.2">
      <c r="A30" s="33" t="str">
        <f>OVERALL!A30</f>
        <v>EMPATHY</v>
      </c>
      <c r="B30" s="3">
        <f>IF(C30=0,"-",COUNTIF(D30:I30,"y")/C30)</f>
        <v>1</v>
      </c>
      <c r="C30" s="26">
        <f>$C$2-COUNTIF(D30:I30, "-")</f>
        <v>6</v>
      </c>
      <c r="D30" s="302" t="s">
        <v>104</v>
      </c>
      <c r="E30" s="326" t="s">
        <v>104</v>
      </c>
      <c r="F30" s="293" t="s">
        <v>104</v>
      </c>
      <c r="G30" s="324" t="s">
        <v>104</v>
      </c>
      <c r="H30" s="318" t="s">
        <v>104</v>
      </c>
      <c r="I30" s="297" t="s">
        <v>104</v>
      </c>
    </row>
    <row r="31" spans="1:14" ht="18" customHeight="1" x14ac:dyDescent="0.2">
      <c r="A31" s="33" t="str">
        <f>OVERALL!A31</f>
        <v>CONTROL</v>
      </c>
      <c r="B31" s="3">
        <f>IF(C31=0,"-",COUNTIF(D31:I31,"y")/C31)</f>
        <v>0.83333333333333337</v>
      </c>
      <c r="C31" s="26">
        <f>$C$2-COUNTIF(D31:I31, "-")</f>
        <v>6</v>
      </c>
      <c r="D31" s="302" t="s">
        <v>104</v>
      </c>
      <c r="E31" s="326" t="s">
        <v>104</v>
      </c>
      <c r="F31" s="293" t="s">
        <v>103</v>
      </c>
      <c r="G31" s="324" t="s">
        <v>104</v>
      </c>
      <c r="H31" s="318" t="s">
        <v>104</v>
      </c>
      <c r="I31" s="297" t="s">
        <v>104</v>
      </c>
    </row>
    <row r="32" spans="1:14" ht="18" customHeight="1" x14ac:dyDescent="0.2">
      <c r="A32" s="33" t="str">
        <f>OVERALL!A32</f>
        <v>CLARITY</v>
      </c>
      <c r="B32" s="3">
        <f>IF(C32=0,"-",COUNTIF(D32:I32,"y")/C32)</f>
        <v>1</v>
      </c>
      <c r="C32" s="26">
        <f>$C$2-COUNTIF(D32:I32, "-")</f>
        <v>6</v>
      </c>
      <c r="D32" s="302" t="s">
        <v>104</v>
      </c>
      <c r="E32" s="326" t="s">
        <v>104</v>
      </c>
      <c r="F32" s="293" t="s">
        <v>104</v>
      </c>
      <c r="G32" s="324" t="s">
        <v>104</v>
      </c>
      <c r="H32" s="318" t="s">
        <v>104</v>
      </c>
      <c r="I32" s="297" t="s">
        <v>104</v>
      </c>
      <c r="N32" t="s">
        <v>1</v>
      </c>
    </row>
    <row r="33" spans="1:16" ht="18" customHeight="1" x14ac:dyDescent="0.2">
      <c r="A33" s="5"/>
      <c r="B33" s="6"/>
      <c r="C33" s="63">
        <f>AVERAGE(C29:C32)</f>
        <v>6</v>
      </c>
      <c r="D33" s="27">
        <f t="shared" ref="D33:F33" si="13">COUNTA(D29:D32)-COUNTIF(D29:D32, "-")</f>
        <v>4</v>
      </c>
      <c r="E33" s="27">
        <f t="shared" si="13"/>
        <v>4</v>
      </c>
      <c r="F33" s="27">
        <f t="shared" si="13"/>
        <v>4</v>
      </c>
      <c r="G33" s="27">
        <f t="shared" ref="G33:I33" si="14">COUNTA(G29:G32)-COUNTIF(G29:G32, "-")</f>
        <v>4</v>
      </c>
      <c r="H33" s="27">
        <f t="shared" si="14"/>
        <v>4</v>
      </c>
      <c r="I33" s="27">
        <f t="shared" si="14"/>
        <v>4</v>
      </c>
    </row>
    <row r="34" spans="1:16" ht="18" customHeight="1" x14ac:dyDescent="0.2">
      <c r="A34" s="42" t="str">
        <f>OVERALL!A34</f>
        <v>% OF CALLS WITH DEDUCTIONS</v>
      </c>
      <c r="B34" s="43">
        <f>IF(C37=0,"-",SUM(D37:I37)/C37)</f>
        <v>0</v>
      </c>
      <c r="C34" s="1" t="s">
        <v>1</v>
      </c>
      <c r="D34" s="44" t="str">
        <f t="shared" ref="D34:I34" si="15">IF(D37=0,"-",IF(D37="","-",IF(D35="y",$K$35,IF(D36="y",$K$36,0%))))</f>
        <v>-</v>
      </c>
      <c r="E34" s="44" t="str">
        <f t="shared" si="15"/>
        <v>-</v>
      </c>
      <c r="F34" s="44" t="str">
        <f t="shared" si="15"/>
        <v>-</v>
      </c>
      <c r="G34" s="44" t="str">
        <f t="shared" si="15"/>
        <v>-</v>
      </c>
      <c r="H34" s="44" t="str">
        <f t="shared" si="15"/>
        <v>-</v>
      </c>
      <c r="I34" s="44" t="str">
        <f t="shared" si="15"/>
        <v>-</v>
      </c>
      <c r="K34" s="44" t="s">
        <v>47</v>
      </c>
    </row>
    <row r="35" spans="1:16" ht="18" customHeight="1" x14ac:dyDescent="0.2">
      <c r="A35" s="45" t="str">
        <f>OVERALL!A35</f>
        <v>AUDIO ISSUE (MAJOR IMPACT)</v>
      </c>
      <c r="B35" s="3">
        <f>IF(C35=0,"-",COUNTIF(D35:I35,"y")/C35)</f>
        <v>0</v>
      </c>
      <c r="C35" s="26">
        <f>$C$2-COUNTIF(D35:I35, "-")</f>
        <v>6</v>
      </c>
      <c r="D35" s="302" t="s">
        <v>103</v>
      </c>
      <c r="E35" s="326" t="s">
        <v>103</v>
      </c>
      <c r="F35" s="293" t="s">
        <v>103</v>
      </c>
      <c r="G35" s="324" t="s">
        <v>103</v>
      </c>
      <c r="H35" s="318" t="s">
        <v>103</v>
      </c>
      <c r="I35" s="297" t="s">
        <v>103</v>
      </c>
      <c r="K35" s="48">
        <v>-0.3</v>
      </c>
      <c r="M35" s="48"/>
      <c r="N35" s="48"/>
      <c r="O35" s="48"/>
    </row>
    <row r="36" spans="1:16" ht="18" customHeight="1" x14ac:dyDescent="0.2">
      <c r="A36" s="45" t="str">
        <f>OVERALL!A36</f>
        <v>AUDIO ISSUE (DISTRACTION)</v>
      </c>
      <c r="B36" s="3">
        <f>IF(C36=0,"-",COUNTIF(D36:I36,"y")/C36)</f>
        <v>0</v>
      </c>
      <c r="C36" s="26">
        <f>$C$2-COUNTIF(D36:I36, "-")</f>
        <v>6</v>
      </c>
      <c r="D36" s="302" t="s">
        <v>103</v>
      </c>
      <c r="E36" s="326" t="s">
        <v>103</v>
      </c>
      <c r="F36" s="293" t="s">
        <v>103</v>
      </c>
      <c r="G36" s="324" t="s">
        <v>103</v>
      </c>
      <c r="H36" s="318" t="s">
        <v>103</v>
      </c>
      <c r="I36" s="297" t="s">
        <v>103</v>
      </c>
      <c r="K36" s="48">
        <v>-0.1</v>
      </c>
      <c r="M36" s="48"/>
      <c r="N36" s="48"/>
      <c r="O36" s="48"/>
    </row>
    <row r="37" spans="1:16" ht="18" customHeight="1" x14ac:dyDescent="0.2">
      <c r="A37" s="5"/>
      <c r="B37" s="6"/>
      <c r="C37" s="63">
        <f>C35</f>
        <v>6</v>
      </c>
      <c r="D37" s="27">
        <f t="shared" ref="D37:F37" si="16">IF(D35="NA","",COUNTIF(D35:D36, "y"))</f>
        <v>0</v>
      </c>
      <c r="E37" s="27">
        <f t="shared" si="16"/>
        <v>0</v>
      </c>
      <c r="F37" s="27">
        <f t="shared" si="16"/>
        <v>0</v>
      </c>
      <c r="G37" s="27">
        <f t="shared" ref="G37:I37" si="17">IF(G35="NA","",COUNTIF(G35:G36, "y"))</f>
        <v>0</v>
      </c>
      <c r="H37" s="27">
        <f t="shared" si="17"/>
        <v>0</v>
      </c>
      <c r="I37" s="27">
        <f t="shared" si="17"/>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8">$C$2-COUNTIF(D39:I39, "-")</f>
        <v>6</v>
      </c>
      <c r="D39" s="302" t="s">
        <v>104</v>
      </c>
      <c r="E39" s="326" t="s">
        <v>104</v>
      </c>
      <c r="F39" s="293" t="s">
        <v>104</v>
      </c>
      <c r="G39" s="324" t="s">
        <v>104</v>
      </c>
      <c r="H39" s="318" t="s">
        <v>104</v>
      </c>
      <c r="I39" s="297" t="s">
        <v>104</v>
      </c>
    </row>
    <row r="40" spans="1:16" ht="18" customHeight="1" x14ac:dyDescent="0.2">
      <c r="A40" s="33" t="str">
        <f>OVERALL!A40</f>
        <v>TALK TIME</v>
      </c>
      <c r="B40" s="280">
        <f>IF(C40=0,"-",AVERAGE(D40:I40))</f>
        <v>2.1277006172839507E-3</v>
      </c>
      <c r="C40" s="26">
        <f t="shared" si="18"/>
        <v>6</v>
      </c>
      <c r="D40" s="280">
        <v>2.0254629629629629E-3</v>
      </c>
      <c r="E40" s="280">
        <v>2.8009259259259259E-3</v>
      </c>
      <c r="F40" s="280">
        <v>3.1597222222222222E-3</v>
      </c>
      <c r="G40" s="280">
        <v>1.6550925925925926E-3</v>
      </c>
      <c r="H40" s="280">
        <v>1.238425925925926E-3</v>
      </c>
      <c r="I40" s="280">
        <v>1.8865740740740742E-3</v>
      </c>
      <c r="J40" s="46"/>
      <c r="K40" s="265"/>
      <c r="L40" s="265"/>
      <c r="M40" s="265"/>
      <c r="N40" s="265"/>
      <c r="O40" s="265"/>
      <c r="P40" s="265"/>
    </row>
    <row r="41" spans="1:16" ht="18" customHeight="1" x14ac:dyDescent="0.2">
      <c r="A41" s="33" t="str">
        <f>OVERALL!A41</f>
        <v>ASSESSOR RATING (0-10)</v>
      </c>
      <c r="B41" s="263">
        <f>IF(C41=0,"-",SUM(D41:I41)/C41)</f>
        <v>6</v>
      </c>
      <c r="C41" s="26">
        <f t="shared" si="18"/>
        <v>6</v>
      </c>
      <c r="D41" s="286">
        <v>6</v>
      </c>
      <c r="E41" s="286">
        <v>5</v>
      </c>
      <c r="F41" s="286">
        <v>6</v>
      </c>
      <c r="G41" s="286">
        <v>7</v>
      </c>
      <c r="H41" s="286">
        <v>6</v>
      </c>
      <c r="I41" s="286">
        <v>6</v>
      </c>
    </row>
    <row r="42" spans="1:16" ht="18" customHeight="1" x14ac:dyDescent="0.2">
      <c r="A42" s="33" t="str">
        <f>OVERALL!A42</f>
        <v>EXPLAINED KEY FEATURES</v>
      </c>
      <c r="B42" s="3">
        <f>IF(C42=0,"-",COUNTIF(D42:I42, "y")/C42)</f>
        <v>0.83333333333333337</v>
      </c>
      <c r="C42" s="26">
        <f t="shared" si="18"/>
        <v>6</v>
      </c>
      <c r="D42" s="302" t="s">
        <v>104</v>
      </c>
      <c r="E42" s="326" t="s">
        <v>104</v>
      </c>
      <c r="F42" s="293" t="s">
        <v>104</v>
      </c>
      <c r="G42" s="324" t="s">
        <v>104</v>
      </c>
      <c r="H42" s="318" t="s">
        <v>103</v>
      </c>
      <c r="I42" s="297" t="s">
        <v>104</v>
      </c>
      <c r="J42" s="47"/>
      <c r="K42" t="s">
        <v>1</v>
      </c>
    </row>
    <row r="43" spans="1:16" ht="18" customHeight="1" x14ac:dyDescent="0.2">
      <c r="A43" s="33" t="str">
        <f>OVERALL!A43</f>
        <v>REVEALED PRICING</v>
      </c>
      <c r="B43" s="3">
        <f>IF(C43=0,"-",COUNTIF(D43:I43, "y")/C43)</f>
        <v>0.5</v>
      </c>
      <c r="C43" s="26">
        <f t="shared" si="18"/>
        <v>6</v>
      </c>
      <c r="D43" s="302" t="s">
        <v>104</v>
      </c>
      <c r="E43" s="326" t="s">
        <v>104</v>
      </c>
      <c r="F43" s="293" t="s">
        <v>103</v>
      </c>
      <c r="G43" s="324" t="s">
        <v>104</v>
      </c>
      <c r="H43" s="318" t="s">
        <v>103</v>
      </c>
      <c r="I43" s="297" t="s">
        <v>103</v>
      </c>
    </row>
    <row r="44" spans="1:16" ht="18" customHeight="1" x14ac:dyDescent="0.2">
      <c r="A44" s="33" t="str">
        <f>OVERALL!A44</f>
        <v>EXPLAINED ACTIONS &amp; PROCESS</v>
      </c>
      <c r="B44" s="3">
        <f>IF(C44=0,"-",COUNTIF(D44:I44, "y")/C44)</f>
        <v>0.66666666666666663</v>
      </c>
      <c r="C44" s="26">
        <f t="shared" si="18"/>
        <v>6</v>
      </c>
      <c r="D44" s="302" t="s">
        <v>104</v>
      </c>
      <c r="E44" s="326" t="s">
        <v>104</v>
      </c>
      <c r="F44" s="293" t="s">
        <v>104</v>
      </c>
      <c r="G44" s="324" t="s">
        <v>103</v>
      </c>
      <c r="H44" s="318" t="s">
        <v>103</v>
      </c>
      <c r="I44" s="297" t="s">
        <v>104</v>
      </c>
    </row>
    <row r="45" spans="1:16" ht="18" customHeight="1" x14ac:dyDescent="0.2">
      <c r="A45" s="33" t="str">
        <f>OVERALL!A45</f>
        <v>WEBSITE EDUCATION</v>
      </c>
      <c r="B45" s="3">
        <f>IF(C45=0,"-",COUNTIF(D45:I45, "y")/C45)</f>
        <v>1</v>
      </c>
      <c r="C45" s="26">
        <f t="shared" si="18"/>
        <v>6</v>
      </c>
      <c r="D45" s="302" t="s">
        <v>104</v>
      </c>
      <c r="E45" s="326" t="s">
        <v>104</v>
      </c>
      <c r="F45" s="293" t="s">
        <v>104</v>
      </c>
      <c r="G45" s="324" t="s">
        <v>104</v>
      </c>
      <c r="H45" s="318" t="s">
        <v>104</v>
      </c>
      <c r="I45" s="297" t="s">
        <v>104</v>
      </c>
    </row>
    <row r="46" spans="1:16" ht="18" customHeight="1" x14ac:dyDescent="0.2">
      <c r="A46" s="18"/>
      <c r="B46" s="3"/>
      <c r="C46" s="26"/>
      <c r="D46" s="263"/>
      <c r="E46" s="263"/>
      <c r="F46" s="263"/>
      <c r="G46" s="263"/>
      <c r="H46" s="263"/>
      <c r="I46" s="263"/>
    </row>
    <row r="47" spans="1:16" ht="90" x14ac:dyDescent="0.2">
      <c r="A47" s="25" t="s">
        <v>1</v>
      </c>
      <c r="B47" s="377" t="s">
        <v>34</v>
      </c>
      <c r="C47" s="378"/>
      <c r="D47" s="23" t="s">
        <v>135</v>
      </c>
      <c r="E47" s="23" t="s">
        <v>187</v>
      </c>
      <c r="F47" s="23" t="s">
        <v>108</v>
      </c>
      <c r="G47" s="23" t="s">
        <v>177</v>
      </c>
      <c r="H47" s="23" t="s">
        <v>165</v>
      </c>
      <c r="I47" s="23" t="s">
        <v>123</v>
      </c>
    </row>
    <row r="48" spans="1:16" ht="18" customHeight="1" x14ac:dyDescent="0.2">
      <c r="A48" s="59" t="s">
        <v>44</v>
      </c>
      <c r="D48" s="50">
        <f t="shared" ref="D48:I48" si="19">IF(D$2="","",IF(D$39="n", "", SUM(D$6,D$12,D$17,D$23,D$28,D$34)))</f>
        <v>0.65416666666666667</v>
      </c>
      <c r="E48" s="50">
        <f t="shared" si="19"/>
        <v>0.5541666666666667</v>
      </c>
      <c r="F48" s="50">
        <f t="shared" si="19"/>
        <v>0.62083333333333335</v>
      </c>
      <c r="G48" s="50">
        <f t="shared" si="19"/>
        <v>0.70416666666666661</v>
      </c>
      <c r="H48" s="50">
        <f t="shared" si="19"/>
        <v>0.60416666666666674</v>
      </c>
      <c r="I48" s="50">
        <f t="shared" si="19"/>
        <v>0.62083333333333335</v>
      </c>
    </row>
    <row r="50" spans="1:9" ht="19" x14ac:dyDescent="0.25">
      <c r="A50" s="110" t="s">
        <v>71</v>
      </c>
      <c r="B50" s="90" t="s">
        <v>72</v>
      </c>
    </row>
    <row r="51" spans="1:9" x14ac:dyDescent="0.2">
      <c r="A51" s="111" t="s">
        <v>60</v>
      </c>
      <c r="B51" s="112">
        <v>0.3</v>
      </c>
      <c r="C51" s="111"/>
      <c r="D51" s="256">
        <f>[1]CASEY!D$4</f>
        <v>0</v>
      </c>
      <c r="E51" s="256">
        <f>[1]CASEY!E$4</f>
        <v>0.28083333333333332</v>
      </c>
      <c r="F51" s="256">
        <f>[1]CASEY!F$4</f>
        <v>0</v>
      </c>
      <c r="G51" s="256">
        <f>[1]CASEY!G$4</f>
        <v>0.25464285714285712</v>
      </c>
      <c r="H51" s="256">
        <f>[1]CASEY!H$4</f>
        <v>0.42339285714285713</v>
      </c>
      <c r="I51" s="256">
        <f>[1]CASEY!I$4</f>
        <v>0.26208333333333333</v>
      </c>
    </row>
    <row r="52" spans="1:9" x14ac:dyDescent="0.2">
      <c r="A52" s="111" t="s">
        <v>61</v>
      </c>
      <c r="B52" s="112">
        <v>0.7</v>
      </c>
      <c r="C52" s="111"/>
      <c r="D52" s="257">
        <f t="shared" ref="D52:F52" si="20">D4</f>
        <v>0.65416666666666667</v>
      </c>
      <c r="E52" s="257">
        <f t="shared" si="20"/>
        <v>0.5541666666666667</v>
      </c>
      <c r="F52" s="257">
        <f t="shared" si="20"/>
        <v>0.62083333333333335</v>
      </c>
      <c r="G52" s="257">
        <f t="shared" ref="G52:I52" si="21">G4</f>
        <v>0.70416666666666661</v>
      </c>
      <c r="H52" s="257">
        <f t="shared" si="21"/>
        <v>0.60416666666666674</v>
      </c>
      <c r="I52" s="257">
        <f t="shared" si="21"/>
        <v>0.62083333333333335</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v>
      </c>
      <c r="E55" s="257">
        <f t="shared" ref="E55:F55" si="22">IF(E51="-","-",E51*$B$51)</f>
        <v>8.4249999999999992E-2</v>
      </c>
      <c r="F55" s="257">
        <f t="shared" si="22"/>
        <v>0</v>
      </c>
      <c r="G55" s="257">
        <f t="shared" ref="G55:I55" si="23">IF(G51="-","-",G51*$B$51)</f>
        <v>7.6392857142857137E-2</v>
      </c>
      <c r="H55" s="257">
        <f t="shared" si="23"/>
        <v>0.12701785714285713</v>
      </c>
      <c r="I55" s="257">
        <f t="shared" si="23"/>
        <v>7.8625E-2</v>
      </c>
    </row>
    <row r="56" spans="1:9" x14ac:dyDescent="0.2">
      <c r="A56" s="111" t="s">
        <v>61</v>
      </c>
      <c r="B56" s="111"/>
      <c r="C56" s="111"/>
      <c r="D56" s="257">
        <f t="shared" ref="D56:F56" si="24">IF(D52="-","-",D52*$B$52)</f>
        <v>0.45791666666666664</v>
      </c>
      <c r="E56" s="257">
        <f t="shared" si="24"/>
        <v>0.38791666666666669</v>
      </c>
      <c r="F56" s="257">
        <f t="shared" si="24"/>
        <v>0.43458333333333332</v>
      </c>
      <c r="G56" s="257">
        <f t="shared" ref="G56:I56" si="25">IF(G52="-","-",G52*$B$52)</f>
        <v>0.49291666666666661</v>
      </c>
      <c r="H56" s="257">
        <f t="shared" si="25"/>
        <v>0.42291666666666672</v>
      </c>
      <c r="I56" s="257">
        <f t="shared" si="25"/>
        <v>0.43458333333333332</v>
      </c>
    </row>
    <row r="57" spans="1:9" x14ac:dyDescent="0.2">
      <c r="A57" s="114" t="s">
        <v>56</v>
      </c>
      <c r="B57" s="114"/>
      <c r="C57" s="114"/>
      <c r="D57" s="115">
        <f t="shared" ref="D57:F57" si="26">IF(D51="","",IF(D52="","",SUM(D55:D56)))</f>
        <v>0.45791666666666664</v>
      </c>
      <c r="E57" s="115">
        <f t="shared" si="26"/>
        <v>0.47216666666666668</v>
      </c>
      <c r="F57" s="115">
        <f t="shared" si="26"/>
        <v>0.43458333333333332</v>
      </c>
      <c r="G57" s="115">
        <f t="shared" ref="G57:I57" si="27">IF(G51="","",IF(G52="","",SUM(G55:G56)))</f>
        <v>0.56930952380952371</v>
      </c>
      <c r="H57" s="115">
        <f t="shared" si="27"/>
        <v>0.5499345238095239</v>
      </c>
      <c r="I57" s="115">
        <f t="shared" si="27"/>
        <v>0.51320833333333327</v>
      </c>
    </row>
  </sheetData>
  <mergeCells count="2">
    <mergeCell ref="A38:B38"/>
    <mergeCell ref="B47:C47"/>
  </mergeCells>
  <conditionalFormatting sqref="B4">
    <cfRule type="cellIs" dxfId="220" priority="9" operator="between">
      <formula>0.604999</formula>
      <formula>0.754999</formula>
    </cfRule>
    <cfRule type="cellIs" dxfId="219" priority="10" operator="between">
      <formula>0.44999</formula>
      <formula>0.605</formula>
    </cfRule>
    <cfRule type="cellIs" dxfId="218" priority="11" operator="lessThan">
      <formula>0.45</formula>
    </cfRule>
    <cfRule type="cellIs" dxfId="217" priority="8" operator="between">
      <formula>0.754999</formula>
      <formula>0.905</formula>
    </cfRule>
    <cfRule type="cellIs" dxfId="216" priority="7" operator="greaterThanOrEqual">
      <formula>0.905</formula>
    </cfRule>
    <cfRule type="containsBlanks" dxfId="215" priority="6">
      <formula>LEN(TRIM(B4))=0</formula>
    </cfRule>
  </conditionalFormatting>
  <conditionalFormatting sqref="B6">
    <cfRule type="containsText" dxfId="214" priority="5" operator="containsText" text="NA">
      <formula>NOT(ISERROR(SEARCH("NA",B6)))</formula>
    </cfRule>
  </conditionalFormatting>
  <conditionalFormatting sqref="B12">
    <cfRule type="containsText" dxfId="213" priority="4" operator="containsText" text="NA">
      <formula>NOT(ISERROR(SEARCH("NA",B12)))</formula>
    </cfRule>
  </conditionalFormatting>
  <conditionalFormatting sqref="B17">
    <cfRule type="containsText" dxfId="212" priority="3" operator="containsText" text="NA">
      <formula>NOT(ISERROR(SEARCH("NA",B17)))</formula>
    </cfRule>
  </conditionalFormatting>
  <conditionalFormatting sqref="B23">
    <cfRule type="containsText" dxfId="211" priority="2" operator="containsText" text="NA">
      <formula>NOT(ISERROR(SEARCH("NA",B23)))</formula>
    </cfRule>
  </conditionalFormatting>
  <conditionalFormatting sqref="B28">
    <cfRule type="containsText" dxfId="210" priority="1" operator="containsText" text="NA">
      <formula>NOT(ISERROR(SEARCH("NA",B28)))</formula>
    </cfRule>
  </conditionalFormatting>
  <conditionalFormatting sqref="D4:I4">
    <cfRule type="containsBlanks" dxfId="209" priority="12">
      <formula>LEN(TRIM(D4))=0</formula>
    </cfRule>
    <cfRule type="cellIs" dxfId="208" priority="13" operator="greaterThanOrEqual">
      <formula>0.905</formula>
    </cfRule>
    <cfRule type="cellIs" dxfId="207" priority="14" operator="between">
      <formula>0.754999</formula>
      <formula>0.905</formula>
    </cfRule>
    <cfRule type="cellIs" dxfId="206" priority="15" operator="between">
      <formula>0.604999</formula>
      <formula>0.754999</formula>
    </cfRule>
    <cfRule type="cellIs" dxfId="205" priority="16" operator="between">
      <formula>0.44999</formula>
      <formula>0.605</formula>
    </cfRule>
    <cfRule type="cellIs" dxfId="204"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34" activePane="bottomRight" state="frozen"/>
      <selection activeCell="F44" sqref="F44"/>
      <selection pane="topRight" activeCell="F44" sqref="F44"/>
      <selection pane="bottomLeft" activeCell="F44" sqref="F44"/>
      <selection pane="bottomRight"/>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295</v>
      </c>
      <c r="B1" s="16"/>
      <c r="C1" s="35" t="s">
        <v>79</v>
      </c>
      <c r="D1" s="24">
        <v>1</v>
      </c>
      <c r="E1" s="24">
        <v>2</v>
      </c>
      <c r="F1" s="24">
        <v>3</v>
      </c>
      <c r="G1" s="24">
        <v>4</v>
      </c>
      <c r="H1" s="24">
        <v>5</v>
      </c>
      <c r="I1" s="24">
        <v>6</v>
      </c>
    </row>
    <row r="2" spans="1:11" ht="21" x14ac:dyDescent="0.2">
      <c r="A2" s="19" t="str">
        <f>OVERALL!A2</f>
        <v>COUNCILS</v>
      </c>
      <c r="B2" s="31" t="s">
        <v>56</v>
      </c>
      <c r="C2" s="35">
        <f>COUNTA(D7:I7)</f>
        <v>6</v>
      </c>
      <c r="D2" s="311" t="s">
        <v>154</v>
      </c>
      <c r="E2" s="310" t="s">
        <v>140</v>
      </c>
      <c r="F2" s="294" t="s">
        <v>115</v>
      </c>
      <c r="G2" s="327" t="s">
        <v>183</v>
      </c>
      <c r="H2" s="323" t="s">
        <v>171</v>
      </c>
      <c r="I2" s="301" t="s">
        <v>128</v>
      </c>
    </row>
    <row r="3" spans="1:11" ht="19" x14ac:dyDescent="0.2">
      <c r="A3" s="32" t="str">
        <f>OVERALL!L1</f>
        <v>CITY OF GEELONG</v>
      </c>
      <c r="B3" s="248">
        <f>OVERALL!L3</f>
        <v>0.637625</v>
      </c>
      <c r="C3" s="108" t="s">
        <v>70</v>
      </c>
      <c r="D3" s="109">
        <f>IF(D2="-","-",D57)</f>
        <v>0.61616666666666675</v>
      </c>
      <c r="E3" s="109">
        <f t="shared" ref="E3:F3" si="0">IF(E2="-","-",E57)</f>
        <v>0.64970833333333333</v>
      </c>
      <c r="F3" s="109">
        <f t="shared" si="0"/>
        <v>0.58116666666666672</v>
      </c>
      <c r="G3" s="109">
        <f t="shared" ref="G3:I3" si="1">IF(G2="-","-",G57)</f>
        <v>0.75095833333333339</v>
      </c>
      <c r="H3" s="109">
        <f t="shared" si="1"/>
        <v>0.63720833333333338</v>
      </c>
      <c r="I3" s="109">
        <f t="shared" si="1"/>
        <v>0.59054166666666674</v>
      </c>
    </row>
    <row r="4" spans="1:11" ht="18" customHeight="1" x14ac:dyDescent="0.2">
      <c r="A4" s="17" t="str">
        <f>OVERALL!A4</f>
        <v>AGENT MASTERY SCORE</v>
      </c>
      <c r="B4" s="38">
        <f>IF(C2=0, "-", IF(COUNTIF(D39:I39, "n")=C2, "-", IF(COUNT(D4:I4)=0, "-", AVERAGE(D4:I4))))</f>
        <v>0.62291666666666667</v>
      </c>
      <c r="C4" s="58" t="s">
        <v>1</v>
      </c>
      <c r="D4" s="38">
        <f>IF(D48&lt;0%,0%,IF(D$2="-","-",IF(D$39="n", "-", SUM(D$6,D$12,D$17,D$23,D$28,D$34))))</f>
        <v>0.60416666666666674</v>
      </c>
      <c r="E4" s="38">
        <f t="shared" ref="E4:F4" si="2">IF(E48&lt;0%,0%,IF(E$2="-","-",IF(E$39="n", "-", SUM(E$6,E$12,E$17,E$23,E$28,E$34))))</f>
        <v>0.62083333333333335</v>
      </c>
      <c r="F4" s="38">
        <f t="shared" si="2"/>
        <v>0.5541666666666667</v>
      </c>
      <c r="G4" s="38">
        <f t="shared" ref="G4:I4" si="3">IF(G48&lt;0%,0%,IF(G$2="-","-",IF(G$39="n", "-", SUM(G$6,G$12,G$17,G$23,G$28,G$34))))</f>
        <v>0.78333333333333344</v>
      </c>
      <c r="H4" s="38">
        <f t="shared" si="3"/>
        <v>0.62083333333333335</v>
      </c>
      <c r="I4" s="38">
        <f t="shared" si="3"/>
        <v>0.5541666666666667</v>
      </c>
      <c r="K4" s="12" t="s">
        <v>7</v>
      </c>
    </row>
    <row r="5" spans="1:11" ht="18" customHeight="1" x14ac:dyDescent="0.25">
      <c r="A5" s="57" t="s">
        <v>45</v>
      </c>
      <c r="B5" s="58">
        <f>IF(B6="-","-",AVERAGE(D5:I5))</f>
        <v>0.62291666666666667</v>
      </c>
      <c r="C5" s="58" t="s">
        <v>1</v>
      </c>
      <c r="D5" s="60">
        <f t="shared" ref="D5:I5" si="4">IF(D$2="","",IF(D$39="n", "", SUM(D$6,D$12,D$17,D$23,D$28)))</f>
        <v>0.60416666666666674</v>
      </c>
      <c r="E5" s="60">
        <f t="shared" si="4"/>
        <v>0.62083333333333335</v>
      </c>
      <c r="F5" s="60">
        <f t="shared" si="4"/>
        <v>0.5541666666666667</v>
      </c>
      <c r="G5" s="60">
        <f t="shared" si="4"/>
        <v>0.78333333333333344</v>
      </c>
      <c r="H5" s="60">
        <f t="shared" si="4"/>
        <v>0.62083333333333335</v>
      </c>
      <c r="I5" s="60">
        <f t="shared" si="4"/>
        <v>0.5541666666666667</v>
      </c>
      <c r="K5" s="7" t="s">
        <v>15</v>
      </c>
    </row>
    <row r="6" spans="1:11" ht="18" customHeight="1" x14ac:dyDescent="0.2">
      <c r="A6" s="20" t="str">
        <f>OVERALL!A6</f>
        <v>ENGAGE</v>
      </c>
      <c r="B6" s="21">
        <f>IF(C11=0,"-",AVERAGE(B7:B10))</f>
        <v>0.29166666666666669</v>
      </c>
      <c r="C6" s="61" t="s">
        <v>0</v>
      </c>
      <c r="D6" s="28">
        <f>IF(D11=0,"-",(COUNTIF(D7:D10, "y")/D11)*OVERALL!$C$6)</f>
        <v>0.05</v>
      </c>
      <c r="E6" s="28">
        <f>IF(E11=0,"-",(COUNTIF(E7:E10, "y")/E11)*OVERALL!$C$6)</f>
        <v>0.05</v>
      </c>
      <c r="F6" s="28">
        <f>IF(F11=0,"-",(COUNTIF(F7:F10, "y")/F11)*OVERALL!$C$6)</f>
        <v>0.05</v>
      </c>
      <c r="G6" s="28">
        <f>IF(G11=0,"-",(COUNTIF(G7:G10, "y")/G11)*OVERALL!$C$6)</f>
        <v>0.1</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312" t="s">
        <v>104</v>
      </c>
      <c r="E7" s="309" t="s">
        <v>104</v>
      </c>
      <c r="F7" s="293" t="s">
        <v>104</v>
      </c>
      <c r="G7" s="326" t="s">
        <v>104</v>
      </c>
      <c r="H7" s="322" t="s">
        <v>104</v>
      </c>
      <c r="I7" s="300" t="s">
        <v>104</v>
      </c>
      <c r="K7" s="11" t="s">
        <v>2</v>
      </c>
    </row>
    <row r="8" spans="1:11" ht="18" customHeight="1" x14ac:dyDescent="0.25">
      <c r="A8" s="33" t="str">
        <f>OVERALL!A8</f>
        <v>INTENT</v>
      </c>
      <c r="B8" s="3">
        <f>IF(C8=0,"-",COUNTIF(D8:I8,"y")/C8)</f>
        <v>0</v>
      </c>
      <c r="C8" s="26">
        <f>$C$2-COUNTIF(D8:I8, "-")</f>
        <v>6</v>
      </c>
      <c r="D8" s="312" t="s">
        <v>103</v>
      </c>
      <c r="E8" s="309" t="s">
        <v>103</v>
      </c>
      <c r="F8" s="293" t="s">
        <v>103</v>
      </c>
      <c r="G8" s="326" t="s">
        <v>103</v>
      </c>
      <c r="H8" s="322" t="s">
        <v>103</v>
      </c>
      <c r="I8" s="300" t="s">
        <v>103</v>
      </c>
      <c r="K8" s="7" t="s">
        <v>14</v>
      </c>
    </row>
    <row r="9" spans="1:11" ht="18" customHeight="1" x14ac:dyDescent="0.2">
      <c r="A9" s="33" t="str">
        <f>OVERALL!A9</f>
        <v>NAME</v>
      </c>
      <c r="B9" s="3">
        <f>IF(C9=0,"-",COUNTIF(D9:I9,"y")/C9)</f>
        <v>0</v>
      </c>
      <c r="C9" s="26">
        <f>$C$2-COUNTIF(D9:I9, "-")</f>
        <v>6</v>
      </c>
      <c r="D9" s="312" t="s">
        <v>103</v>
      </c>
      <c r="E9" s="309" t="s">
        <v>103</v>
      </c>
      <c r="F9" s="293" t="s">
        <v>103</v>
      </c>
      <c r="G9" s="326" t="s">
        <v>103</v>
      </c>
      <c r="H9" s="322" t="s">
        <v>103</v>
      </c>
      <c r="I9" s="300" t="s">
        <v>103</v>
      </c>
      <c r="K9" t="s">
        <v>1</v>
      </c>
    </row>
    <row r="10" spans="1:11" ht="18" customHeight="1" x14ac:dyDescent="0.2">
      <c r="A10" s="33" t="str">
        <f>OVERALL!A10</f>
        <v>BRIDGE</v>
      </c>
      <c r="B10" s="3">
        <f>IF(C10=0,"-",COUNTIF(D10:I10,"y")/C10)</f>
        <v>0.16666666666666666</v>
      </c>
      <c r="C10" s="26">
        <f>$C$2-COUNTIF(D10:I10, "-")</f>
        <v>6</v>
      </c>
      <c r="D10" s="312" t="s">
        <v>103</v>
      </c>
      <c r="E10" s="309" t="s">
        <v>103</v>
      </c>
      <c r="F10" s="293" t="s">
        <v>103</v>
      </c>
      <c r="G10" s="326" t="s">
        <v>104</v>
      </c>
      <c r="H10" s="322" t="s">
        <v>103</v>
      </c>
      <c r="I10" s="300" t="s">
        <v>103</v>
      </c>
      <c r="K10" s="13" t="s">
        <v>3</v>
      </c>
    </row>
    <row r="11" spans="1:11" ht="18" customHeight="1" x14ac:dyDescent="0.25">
      <c r="A11" s="2"/>
      <c r="C11" s="63">
        <f>AVERAGE(C7:C10)</f>
        <v>6</v>
      </c>
      <c r="D11" s="27">
        <f t="shared" ref="D11:F11" si="5">COUNTA(D7:D10)-COUNTIF(D7:D10, "-")</f>
        <v>4</v>
      </c>
      <c r="E11" s="27">
        <f t="shared" si="5"/>
        <v>4</v>
      </c>
      <c r="F11" s="27">
        <f t="shared" si="5"/>
        <v>4</v>
      </c>
      <c r="G11" s="27">
        <f t="shared" ref="G11:I11" si="6">COUNTA(G7:G10)-COUNTIF(G7:G10, "-")</f>
        <v>4</v>
      </c>
      <c r="H11" s="27">
        <f t="shared" si="6"/>
        <v>4</v>
      </c>
      <c r="I11" s="27">
        <f t="shared" si="6"/>
        <v>4</v>
      </c>
      <c r="K11" s="8" t="s">
        <v>13</v>
      </c>
    </row>
    <row r="12" spans="1:11" ht="18" customHeight="1" x14ac:dyDescent="0.2">
      <c r="A12" s="20" t="str">
        <f>OVERALL!A12</f>
        <v>DISCOVER</v>
      </c>
      <c r="B12" s="21">
        <f>IF(C16=0,"-",AVERAGE(B13:B15))</f>
        <v>0.5</v>
      </c>
      <c r="C12" s="1" t="s">
        <v>1</v>
      </c>
      <c r="D12" s="28">
        <f>IF(D16=0,"-",(COUNTIF(D13:D15, "y")/D16)*OVERALL!$C$12)</f>
        <v>6.6666666666666666E-2</v>
      </c>
      <c r="E12" s="28">
        <f>IF(E16=0,"-",(COUNTIF(E13:E15, "y")/E16)*OVERALL!$C$12)</f>
        <v>0.13333333333333333</v>
      </c>
      <c r="F12" s="28">
        <f>IF(F16=0,"-",(COUNTIF(F13:F15, "y")/F16)*OVERALL!$C$12)</f>
        <v>6.6666666666666666E-2</v>
      </c>
      <c r="G12" s="28">
        <f>IF(G16=0,"-",(COUNTIF(G13:G15, "y")/G16)*OVERALL!$C$12)</f>
        <v>0.13333333333333333</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v>
      </c>
      <c r="C13" s="26">
        <f>$C$2-COUNTIF(D13:I13, "-")</f>
        <v>6</v>
      </c>
      <c r="D13" s="312" t="s">
        <v>103</v>
      </c>
      <c r="E13" s="309" t="s">
        <v>103</v>
      </c>
      <c r="F13" s="293" t="s">
        <v>103</v>
      </c>
      <c r="G13" s="326" t="s">
        <v>103</v>
      </c>
      <c r="H13" s="322" t="s">
        <v>103</v>
      </c>
      <c r="I13" s="300" t="s">
        <v>103</v>
      </c>
      <c r="K13" s="14" t="s">
        <v>4</v>
      </c>
    </row>
    <row r="14" spans="1:11" ht="18" customHeight="1" x14ac:dyDescent="0.25">
      <c r="A14" s="33" t="str">
        <f>OVERALL!A14</f>
        <v>LISTEN</v>
      </c>
      <c r="B14" s="3">
        <f>IF(C14=0,"-",COUNTIF(D14:I14,"y")/C14)</f>
        <v>1</v>
      </c>
      <c r="C14" s="26">
        <f>$C$2-COUNTIF(D14:I14, "-")</f>
        <v>6</v>
      </c>
      <c r="D14" s="312" t="s">
        <v>104</v>
      </c>
      <c r="E14" s="309" t="s">
        <v>104</v>
      </c>
      <c r="F14" s="293" t="s">
        <v>104</v>
      </c>
      <c r="G14" s="326" t="s">
        <v>104</v>
      </c>
      <c r="H14" s="322" t="s">
        <v>104</v>
      </c>
      <c r="I14" s="300" t="s">
        <v>104</v>
      </c>
      <c r="K14" s="9" t="s">
        <v>12</v>
      </c>
    </row>
    <row r="15" spans="1:11" ht="18" customHeight="1" x14ac:dyDescent="0.2">
      <c r="A15" s="33" t="str">
        <f>OVERALL!A15</f>
        <v>CONFIRM</v>
      </c>
      <c r="B15" s="3">
        <f>IF(C15=0,"-",COUNTIF(D15:I15,"y")/C15)</f>
        <v>0.5</v>
      </c>
      <c r="C15" s="26">
        <f>$C$2-COUNTIF(D15:I15, "-")</f>
        <v>6</v>
      </c>
      <c r="D15" s="312" t="s">
        <v>103</v>
      </c>
      <c r="E15" s="309" t="s">
        <v>104</v>
      </c>
      <c r="F15" s="293" t="s">
        <v>103</v>
      </c>
      <c r="G15" s="326" t="s">
        <v>104</v>
      </c>
      <c r="H15" s="322" t="s">
        <v>104</v>
      </c>
      <c r="I15" s="300" t="s">
        <v>103</v>
      </c>
      <c r="J15" t="s">
        <v>1</v>
      </c>
    </row>
    <row r="16" spans="1:11" ht="18" customHeight="1" x14ac:dyDescent="0.2">
      <c r="A16" s="2"/>
      <c r="C16" s="63">
        <f>AVERAGE(C13:C15)</f>
        <v>6</v>
      </c>
      <c r="D16" s="27">
        <f t="shared" ref="D16:F16" si="7">COUNTA(D13:D15)-COUNTIF(D13:D15, "-")</f>
        <v>3</v>
      </c>
      <c r="E16" s="27">
        <f t="shared" si="7"/>
        <v>3</v>
      </c>
      <c r="F16" s="27">
        <f t="shared" si="7"/>
        <v>3</v>
      </c>
      <c r="G16" s="27">
        <f t="shared" ref="G16:I16" si="8">COUNTA(G13:G15)-COUNTIF(G13:G15, "-")</f>
        <v>3</v>
      </c>
      <c r="H16" s="27">
        <f t="shared" si="8"/>
        <v>3</v>
      </c>
      <c r="I16" s="27">
        <f t="shared" si="8"/>
        <v>3</v>
      </c>
      <c r="K16" s="15" t="s">
        <v>6</v>
      </c>
    </row>
    <row r="17" spans="1:14" ht="18" customHeight="1" x14ac:dyDescent="0.25">
      <c r="A17" s="20" t="str">
        <f>OVERALL!A17</f>
        <v>EDUCATE</v>
      </c>
      <c r="B17" s="21">
        <f>IF(C22=0,"-",AVERAGE(B18:B21))</f>
        <v>0.79166666666666674</v>
      </c>
      <c r="C17" s="1" t="s">
        <v>1</v>
      </c>
      <c r="D17" s="29">
        <f>IF(D22=0,"-",(COUNTIF(D18:D21, "y")/D22)*OVERALL!$C$17)</f>
        <v>0.1875</v>
      </c>
      <c r="E17" s="29">
        <f>IF(E22=0,"-",(COUNTIF(E18:E21, "y")/E22)*OVERALL!$C$17)</f>
        <v>0.1875</v>
      </c>
      <c r="F17" s="29">
        <f>IF(F22=0,"-",(COUNTIF(F18:F21, "y")/F22)*OVERALL!$C$17)</f>
        <v>0.1875</v>
      </c>
      <c r="G17" s="29">
        <f>IF(G22=0,"-",(COUNTIF(G18:G21, "y")/G22)*OVERALL!$C$17)</f>
        <v>0.25</v>
      </c>
      <c r="H17" s="29">
        <f>IF(H22=0,"-",(COUNTIF(H18:H21, "y")/H22)*OVERALL!$C$17)</f>
        <v>0.1875</v>
      </c>
      <c r="I17" s="29">
        <f>IF(I22=0,"-",(COUNTIF(I18:I21, "y")/I22)*OVERALL!$C$17)</f>
        <v>0.1875</v>
      </c>
      <c r="K17" s="9" t="s">
        <v>5</v>
      </c>
    </row>
    <row r="18" spans="1:14" ht="18" customHeight="1" x14ac:dyDescent="0.2">
      <c r="A18" s="33" t="str">
        <f>OVERALL!A18</f>
        <v>INFORM</v>
      </c>
      <c r="B18" s="3">
        <f>IF(C18=0,"-",COUNTIF(D18:I18,"y")/C18)</f>
        <v>1</v>
      </c>
      <c r="C18" s="26">
        <f>$C$2-COUNTIF(D18:I18, "-")</f>
        <v>6</v>
      </c>
      <c r="D18" s="312" t="s">
        <v>104</v>
      </c>
      <c r="E18" s="309" t="s">
        <v>104</v>
      </c>
      <c r="F18" s="293" t="s">
        <v>104</v>
      </c>
      <c r="G18" s="326" t="s">
        <v>104</v>
      </c>
      <c r="H18" s="322" t="s">
        <v>104</v>
      </c>
      <c r="I18" s="300" t="s">
        <v>104</v>
      </c>
    </row>
    <row r="19" spans="1:14" ht="18" customHeight="1" x14ac:dyDescent="0.2">
      <c r="A19" s="33" t="str">
        <f>OVERALL!A19</f>
        <v>CHECK</v>
      </c>
      <c r="B19" s="3">
        <f>IF(C19=0,"-",COUNTIF(D19:I19,"y")/C19)</f>
        <v>0.16666666666666666</v>
      </c>
      <c r="C19" s="26">
        <f>$C$2-COUNTIF(D19:I19, "-")</f>
        <v>6</v>
      </c>
      <c r="D19" s="312" t="s">
        <v>103</v>
      </c>
      <c r="E19" s="309" t="s">
        <v>103</v>
      </c>
      <c r="F19" s="293" t="s">
        <v>103</v>
      </c>
      <c r="G19" s="326" t="s">
        <v>104</v>
      </c>
      <c r="H19" s="322" t="s">
        <v>103</v>
      </c>
      <c r="I19" s="300" t="s">
        <v>103</v>
      </c>
    </row>
    <row r="20" spans="1:14" ht="18" customHeight="1" x14ac:dyDescent="0.2">
      <c r="A20" s="33" t="str">
        <f>OVERALL!A20</f>
        <v>SEEK</v>
      </c>
      <c r="B20" s="3">
        <f>IF(C20=0,"-",COUNTIF(D20:I20,"y")/C20)</f>
        <v>1</v>
      </c>
      <c r="C20" s="26">
        <f>$C$2-COUNTIF(D20:I20, "-")</f>
        <v>6</v>
      </c>
      <c r="D20" s="312" t="s">
        <v>104</v>
      </c>
      <c r="E20" s="309" t="s">
        <v>104</v>
      </c>
      <c r="F20" s="293" t="s">
        <v>104</v>
      </c>
      <c r="G20" s="326" t="s">
        <v>104</v>
      </c>
      <c r="H20" s="322" t="s">
        <v>104</v>
      </c>
      <c r="I20" s="300" t="s">
        <v>104</v>
      </c>
      <c r="K20" t="s">
        <v>1</v>
      </c>
    </row>
    <row r="21" spans="1:14" ht="18" customHeight="1" x14ac:dyDescent="0.2">
      <c r="A21" s="33" t="str">
        <f>OVERALL!A21</f>
        <v>CONFIDENCE</v>
      </c>
      <c r="B21" s="3">
        <f>IF(C21=0,"-",COUNTIF(D21:I21,"y")/C21)</f>
        <v>1</v>
      </c>
      <c r="C21" s="26">
        <f>$C$2-COUNTIF(D21:I21, "-")</f>
        <v>6</v>
      </c>
      <c r="D21" s="312" t="s">
        <v>104</v>
      </c>
      <c r="E21" s="309" t="s">
        <v>104</v>
      </c>
      <c r="F21" s="293" t="s">
        <v>104</v>
      </c>
      <c r="G21" s="326" t="s">
        <v>104</v>
      </c>
      <c r="H21" s="322" t="s">
        <v>104</v>
      </c>
      <c r="I21" s="300" t="s">
        <v>104</v>
      </c>
    </row>
    <row r="22" spans="1:14" ht="18" customHeight="1" x14ac:dyDescent="0.2">
      <c r="A22" s="2"/>
      <c r="C22" s="63">
        <f>AVERAGE(C18:C21)</f>
        <v>6</v>
      </c>
      <c r="D22" s="27">
        <f t="shared" ref="D22:F22" si="9">COUNTA(D18:D21)-COUNTIF(D18:D21, "-")</f>
        <v>4</v>
      </c>
      <c r="E22" s="27">
        <f t="shared" si="9"/>
        <v>4</v>
      </c>
      <c r="F22" s="27">
        <f t="shared" si="9"/>
        <v>4</v>
      </c>
      <c r="G22" s="27">
        <f t="shared" ref="G22:I22" si="10">COUNTA(G18:G21)-COUNTIF(G18:G21, "-")</f>
        <v>4</v>
      </c>
      <c r="H22" s="27">
        <f t="shared" si="10"/>
        <v>4</v>
      </c>
      <c r="I22" s="27">
        <f t="shared" si="10"/>
        <v>4</v>
      </c>
    </row>
    <row r="23" spans="1:14"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c r="G23" s="29">
        <f>IF(G27=0,"-",(COUNTIF(G24:G26, "y")/G27)*OVERALL!$C$23)</f>
        <v>9.9999999999999992E-2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0.33333333333333331</v>
      </c>
      <c r="C24" s="26">
        <f>$C$2-COUNTIF(D24:I24, "-")</f>
        <v>6</v>
      </c>
      <c r="D24" s="312" t="s">
        <v>104</v>
      </c>
      <c r="E24" s="309" t="s">
        <v>103</v>
      </c>
      <c r="F24" s="293" t="s">
        <v>103</v>
      </c>
      <c r="G24" s="326" t="s">
        <v>104</v>
      </c>
      <c r="H24" s="322" t="s">
        <v>103</v>
      </c>
      <c r="I24" s="300" t="s">
        <v>103</v>
      </c>
    </row>
    <row r="25" spans="1:14" ht="18" customHeight="1" x14ac:dyDescent="0.2">
      <c r="A25" s="33" t="str">
        <f>OVERALL!A25</f>
        <v>GRATITUDE</v>
      </c>
      <c r="B25" s="3">
        <f>IF(C25=0,"-",COUNTIF(D25:I25,"y")/C25)</f>
        <v>0</v>
      </c>
      <c r="C25" s="26">
        <f>$C$2-COUNTIF(D25:I25, "-")</f>
        <v>6</v>
      </c>
      <c r="D25" s="312" t="s">
        <v>103</v>
      </c>
      <c r="E25" s="309" t="s">
        <v>103</v>
      </c>
      <c r="F25" s="293" t="s">
        <v>103</v>
      </c>
      <c r="G25" s="326" t="s">
        <v>103</v>
      </c>
      <c r="H25" s="322" t="s">
        <v>103</v>
      </c>
      <c r="I25" s="300" t="s">
        <v>103</v>
      </c>
    </row>
    <row r="26" spans="1:14" ht="18" customHeight="1" x14ac:dyDescent="0.2">
      <c r="A26" s="33" t="str">
        <f>OVERALL!A26</f>
        <v>THANKS</v>
      </c>
      <c r="B26" s="3">
        <f>IF(C26=0,"-",COUNTIF(D26:I26,"y")/C26)</f>
        <v>1</v>
      </c>
      <c r="C26" s="26">
        <f>$C$2-COUNTIF(D26:I26, "-")</f>
        <v>6</v>
      </c>
      <c r="D26" s="312" t="s">
        <v>104</v>
      </c>
      <c r="E26" s="309" t="s">
        <v>104</v>
      </c>
      <c r="F26" s="293" t="s">
        <v>104</v>
      </c>
      <c r="G26" s="326" t="s">
        <v>104</v>
      </c>
      <c r="H26" s="322" t="s">
        <v>104</v>
      </c>
      <c r="I26" s="300" t="s">
        <v>104</v>
      </c>
    </row>
    <row r="27" spans="1:14" ht="18" customHeight="1" x14ac:dyDescent="0.2">
      <c r="A27" s="2"/>
      <c r="C27" s="63">
        <f>AVERAGE(C24:C26)</f>
        <v>6</v>
      </c>
      <c r="D27" s="27">
        <f t="shared" ref="D27:F27" si="11">COUNTA(D24:D26)-COUNTIF(D24:D26, "-")</f>
        <v>3</v>
      </c>
      <c r="E27" s="27">
        <f t="shared" si="11"/>
        <v>3</v>
      </c>
      <c r="F27" s="27">
        <f t="shared" si="11"/>
        <v>3</v>
      </c>
      <c r="G27" s="27">
        <f t="shared" ref="G27:I27" si="12">COUNTA(G24:G26)-COUNTIF(G24:G26, "-")</f>
        <v>3</v>
      </c>
      <c r="H27" s="27">
        <f t="shared" si="12"/>
        <v>3</v>
      </c>
      <c r="I27" s="27">
        <f t="shared" si="12"/>
        <v>3</v>
      </c>
    </row>
    <row r="28" spans="1:14"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c r="G28" s="29">
        <f>IF(G33=0,"-",(COUNTIF(G29:G32, "y")/G33)*OVERALL!$C$28)</f>
        <v>0.2</v>
      </c>
      <c r="H28" s="29">
        <f>IF(H33=0,"-",(COUNTIF(H29:H32, "y")/H33)*OVERALL!$C$28)</f>
        <v>0.2</v>
      </c>
      <c r="I28" s="29">
        <f>IF(I33=0,"-",(COUNTIF(I29:I32, "y")/I33)*OVERALL!$C$28)</f>
        <v>0.2</v>
      </c>
    </row>
    <row r="29" spans="1:14" ht="18" customHeight="1" x14ac:dyDescent="0.2">
      <c r="A29" s="33" t="str">
        <f>OVERALL!A29</f>
        <v>VIBRANCY</v>
      </c>
      <c r="B29" s="3">
        <f>IF(C29=0,"-",COUNTIF(D29:I29,"y")/C29)</f>
        <v>1</v>
      </c>
      <c r="C29" s="26">
        <f>$C$2-COUNTIF(D29:I29, "-")</f>
        <v>6</v>
      </c>
      <c r="D29" s="312" t="s">
        <v>104</v>
      </c>
      <c r="E29" s="309" t="s">
        <v>104</v>
      </c>
      <c r="F29" s="293" t="s">
        <v>104</v>
      </c>
      <c r="G29" s="326" t="s">
        <v>104</v>
      </c>
      <c r="H29" s="322" t="s">
        <v>104</v>
      </c>
      <c r="I29" s="300" t="s">
        <v>104</v>
      </c>
    </row>
    <row r="30" spans="1:14" ht="18" customHeight="1" x14ac:dyDescent="0.2">
      <c r="A30" s="33" t="str">
        <f>OVERALL!A30</f>
        <v>EMPATHY</v>
      </c>
      <c r="B30" s="3">
        <f>IF(C30=0,"-",COUNTIF(D30:I30,"y")/C30)</f>
        <v>1</v>
      </c>
      <c r="C30" s="26">
        <f>$C$2-COUNTIF(D30:I30, "-")</f>
        <v>6</v>
      </c>
      <c r="D30" s="312" t="s">
        <v>104</v>
      </c>
      <c r="E30" s="309" t="s">
        <v>104</v>
      </c>
      <c r="F30" s="293" t="s">
        <v>104</v>
      </c>
      <c r="G30" s="326" t="s">
        <v>104</v>
      </c>
      <c r="H30" s="322" t="s">
        <v>104</v>
      </c>
      <c r="I30" s="300" t="s">
        <v>104</v>
      </c>
    </row>
    <row r="31" spans="1:14" ht="18" customHeight="1" x14ac:dyDescent="0.2">
      <c r="A31" s="33" t="str">
        <f>OVERALL!A31</f>
        <v>CONTROL</v>
      </c>
      <c r="B31" s="3">
        <f>IF(C31=0,"-",COUNTIF(D31:I31,"y")/C31)</f>
        <v>1</v>
      </c>
      <c r="C31" s="26">
        <f>$C$2-COUNTIF(D31:I31, "-")</f>
        <v>6</v>
      </c>
      <c r="D31" s="312" t="s">
        <v>104</v>
      </c>
      <c r="E31" s="309" t="s">
        <v>104</v>
      </c>
      <c r="F31" s="293" t="s">
        <v>104</v>
      </c>
      <c r="G31" s="326" t="s">
        <v>104</v>
      </c>
      <c r="H31" s="322" t="s">
        <v>104</v>
      </c>
      <c r="I31" s="300" t="s">
        <v>104</v>
      </c>
    </row>
    <row r="32" spans="1:14" ht="18" customHeight="1" x14ac:dyDescent="0.2">
      <c r="A32" s="33" t="str">
        <f>OVERALL!A32</f>
        <v>CLARITY</v>
      </c>
      <c r="B32" s="3">
        <f>IF(C32=0,"-",COUNTIF(D32:I32,"y")/C32)</f>
        <v>1</v>
      </c>
      <c r="C32" s="26">
        <f>$C$2-COUNTIF(D32:I32, "-")</f>
        <v>6</v>
      </c>
      <c r="D32" s="312" t="s">
        <v>104</v>
      </c>
      <c r="E32" s="309" t="s">
        <v>104</v>
      </c>
      <c r="F32" s="293" t="s">
        <v>104</v>
      </c>
      <c r="G32" s="326" t="s">
        <v>104</v>
      </c>
      <c r="H32" s="322" t="s">
        <v>104</v>
      </c>
      <c r="I32" s="300" t="s">
        <v>104</v>
      </c>
      <c r="N32" t="s">
        <v>1</v>
      </c>
    </row>
    <row r="33" spans="1:16" ht="18" customHeight="1" x14ac:dyDescent="0.2">
      <c r="A33" s="5"/>
      <c r="B33" s="6"/>
      <c r="C33" s="63">
        <f>AVERAGE(C29:C32)</f>
        <v>6</v>
      </c>
      <c r="D33" s="27">
        <f t="shared" ref="D33:F33" si="13">COUNTA(D29:D32)-COUNTIF(D29:D32, "-")</f>
        <v>4</v>
      </c>
      <c r="E33" s="27">
        <f t="shared" si="13"/>
        <v>4</v>
      </c>
      <c r="F33" s="27">
        <f t="shared" si="13"/>
        <v>4</v>
      </c>
      <c r="G33" s="27">
        <f t="shared" ref="G33:I33" si="14">COUNTA(G29:G32)-COUNTIF(G29:G32, "-")</f>
        <v>4</v>
      </c>
      <c r="H33" s="27">
        <f t="shared" si="14"/>
        <v>4</v>
      </c>
      <c r="I33" s="27">
        <f t="shared" si="14"/>
        <v>4</v>
      </c>
    </row>
    <row r="34" spans="1:16" ht="18" customHeight="1" x14ac:dyDescent="0.2">
      <c r="A34" s="42" t="str">
        <f>OVERALL!A34</f>
        <v>% OF CALLS WITH DEDUCTIONS</v>
      </c>
      <c r="B34" s="43">
        <f>IF(C37=0,"-",SUM(D37:I37)/C37)</f>
        <v>0</v>
      </c>
      <c r="C34" s="1" t="s">
        <v>1</v>
      </c>
      <c r="D34" s="44" t="str">
        <f t="shared" ref="D34:I34" si="15">IF(D37=0,"-",IF(D37="","-",IF(D35="y",$K$35,IF(D36="y",$K$36,0%))))</f>
        <v>-</v>
      </c>
      <c r="E34" s="44" t="str">
        <f t="shared" si="15"/>
        <v>-</v>
      </c>
      <c r="F34" s="44" t="str">
        <f t="shared" si="15"/>
        <v>-</v>
      </c>
      <c r="G34" s="44" t="str">
        <f t="shared" si="15"/>
        <v>-</v>
      </c>
      <c r="H34" s="44" t="str">
        <f t="shared" si="15"/>
        <v>-</v>
      </c>
      <c r="I34" s="44" t="str">
        <f t="shared" si="15"/>
        <v>-</v>
      </c>
      <c r="K34" s="44" t="s">
        <v>47</v>
      </c>
    </row>
    <row r="35" spans="1:16" ht="18" customHeight="1" x14ac:dyDescent="0.2">
      <c r="A35" s="45" t="str">
        <f>OVERALL!A35</f>
        <v>AUDIO ISSUE (MAJOR IMPACT)</v>
      </c>
      <c r="B35" s="3">
        <f>IF(C35=0,"-",COUNTIF(D35:I35,"y")/C35)</f>
        <v>0</v>
      </c>
      <c r="C35" s="26">
        <f>$C$2-COUNTIF(D35:I35, "-")</f>
        <v>6</v>
      </c>
      <c r="D35" s="312" t="s">
        <v>103</v>
      </c>
      <c r="E35" s="309" t="s">
        <v>103</v>
      </c>
      <c r="F35" s="293" t="s">
        <v>103</v>
      </c>
      <c r="G35" s="326" t="s">
        <v>103</v>
      </c>
      <c r="H35" s="322" t="s">
        <v>103</v>
      </c>
      <c r="I35" s="300" t="s">
        <v>103</v>
      </c>
      <c r="K35" s="48">
        <v>-0.3</v>
      </c>
      <c r="M35" s="48"/>
      <c r="N35" s="48"/>
      <c r="O35" s="48"/>
    </row>
    <row r="36" spans="1:16" ht="18" customHeight="1" x14ac:dyDescent="0.2">
      <c r="A36" s="45" t="str">
        <f>OVERALL!A36</f>
        <v>AUDIO ISSUE (DISTRACTION)</v>
      </c>
      <c r="B36" s="3">
        <f>IF(C36=0,"-",COUNTIF(D36:I36,"y")/C36)</f>
        <v>0</v>
      </c>
      <c r="C36" s="26">
        <f>$C$2-COUNTIF(D36:I36, "-")</f>
        <v>6</v>
      </c>
      <c r="D36" s="312" t="s">
        <v>103</v>
      </c>
      <c r="E36" s="309" t="s">
        <v>103</v>
      </c>
      <c r="F36" s="293" t="s">
        <v>103</v>
      </c>
      <c r="G36" s="326" t="s">
        <v>103</v>
      </c>
      <c r="H36" s="322" t="s">
        <v>103</v>
      </c>
      <c r="I36" s="300" t="s">
        <v>103</v>
      </c>
      <c r="K36" s="48">
        <v>-0.1</v>
      </c>
      <c r="M36" s="48"/>
      <c r="N36" s="48"/>
      <c r="O36" s="48"/>
    </row>
    <row r="37" spans="1:16" ht="18" customHeight="1" x14ac:dyDescent="0.2">
      <c r="A37" s="5"/>
      <c r="B37" s="6"/>
      <c r="C37" s="63">
        <f>C35</f>
        <v>6</v>
      </c>
      <c r="D37" s="27">
        <f t="shared" ref="D37:F37" si="16">IF(D35="NA","",COUNTIF(D35:D36, "y"))</f>
        <v>0</v>
      </c>
      <c r="E37" s="27">
        <f t="shared" si="16"/>
        <v>0</v>
      </c>
      <c r="F37" s="27">
        <f t="shared" si="16"/>
        <v>0</v>
      </c>
      <c r="G37" s="27">
        <f t="shared" ref="G37:I37" si="17">IF(G35="NA","",COUNTIF(G35:G36, "y"))</f>
        <v>0</v>
      </c>
      <c r="H37" s="27">
        <f t="shared" si="17"/>
        <v>0</v>
      </c>
      <c r="I37" s="27">
        <f t="shared" si="17"/>
        <v>0</v>
      </c>
    </row>
    <row r="38" spans="1:16" ht="18" customHeight="1" x14ac:dyDescent="0.2">
      <c r="A38" s="375" t="str">
        <f>OVERALL!A38</f>
        <v>ADDITIONAL INSIGHT</v>
      </c>
      <c r="B38" s="376"/>
      <c r="C38" s="10" t="s">
        <v>1</v>
      </c>
      <c r="D38" s="30"/>
      <c r="E38" s="30"/>
      <c r="F38" s="30"/>
      <c r="G38" s="30"/>
      <c r="H38" s="30"/>
      <c r="I38" s="30"/>
    </row>
    <row r="39" spans="1:16" ht="18" customHeight="1" x14ac:dyDescent="0.2">
      <c r="A39" s="33" t="str">
        <f>OVERALL!A39</f>
        <v>CALL ANSWERED-QUALITY</v>
      </c>
      <c r="B39" s="3">
        <f>IF(C39=0,"-",COUNTIF(D39:I39, "y")/C39)</f>
        <v>1</v>
      </c>
      <c r="C39" s="26">
        <f t="shared" ref="C39:C45" si="18">$C$2-COUNTIF(D39:I39, "-")</f>
        <v>6</v>
      </c>
      <c r="D39" s="312" t="s">
        <v>104</v>
      </c>
      <c r="E39" s="309" t="s">
        <v>104</v>
      </c>
      <c r="F39" s="293" t="s">
        <v>104</v>
      </c>
      <c r="G39" s="326" t="s">
        <v>104</v>
      </c>
      <c r="H39" s="322" t="s">
        <v>104</v>
      </c>
      <c r="I39" s="300" t="s">
        <v>104</v>
      </c>
    </row>
    <row r="40" spans="1:16" ht="18" customHeight="1" x14ac:dyDescent="0.2">
      <c r="A40" s="33" t="str">
        <f>OVERALL!A40</f>
        <v>TALK TIME</v>
      </c>
      <c r="B40" s="280">
        <f>IF(C40=0,"-",AVERAGE(D40:I40))</f>
        <v>2.2280092592592594E-3</v>
      </c>
      <c r="C40" s="26">
        <f t="shared" si="18"/>
        <v>6</v>
      </c>
      <c r="D40" s="280">
        <v>1.712962962962963E-3</v>
      </c>
      <c r="E40" s="280">
        <v>3.7152777777777778E-3</v>
      </c>
      <c r="F40" s="280">
        <v>1.2962962962962963E-3</v>
      </c>
      <c r="G40" s="280">
        <v>3.6226851851851854E-3</v>
      </c>
      <c r="H40" s="280">
        <v>1.4699074074074074E-3</v>
      </c>
      <c r="I40" s="280">
        <v>1.5509259259259259E-3</v>
      </c>
      <c r="J40" s="46"/>
      <c r="K40" s="265"/>
      <c r="L40" s="265"/>
      <c r="M40" s="265"/>
      <c r="N40" s="265"/>
      <c r="O40" s="265"/>
      <c r="P40" s="265"/>
    </row>
    <row r="41" spans="1:16" ht="18" customHeight="1" x14ac:dyDescent="0.2">
      <c r="A41" s="33" t="str">
        <f>OVERALL!A41</f>
        <v>ASSESSOR RATING (0-10)</v>
      </c>
      <c r="B41" s="263">
        <f>IF(C41=0,"-",SUM(D41:I41)/C41)</f>
        <v>5.833333333333333</v>
      </c>
      <c r="C41" s="26">
        <f t="shared" si="18"/>
        <v>6</v>
      </c>
      <c r="D41" s="286">
        <v>6</v>
      </c>
      <c r="E41" s="286">
        <v>6</v>
      </c>
      <c r="F41" s="286">
        <v>5</v>
      </c>
      <c r="G41" s="286">
        <v>7</v>
      </c>
      <c r="H41" s="286">
        <v>6</v>
      </c>
      <c r="I41" s="286">
        <v>5</v>
      </c>
    </row>
    <row r="42" spans="1:16" ht="18" customHeight="1" x14ac:dyDescent="0.2">
      <c r="A42" s="33" t="str">
        <f>OVERALL!A42</f>
        <v>EXPLAINED KEY FEATURES</v>
      </c>
      <c r="B42" s="3">
        <f>IF(C42=0,"-",COUNTIF(D42:I42, "y")/C42)</f>
        <v>0.66666666666666663</v>
      </c>
      <c r="C42" s="26">
        <f t="shared" si="18"/>
        <v>6</v>
      </c>
      <c r="D42" s="312" t="s">
        <v>104</v>
      </c>
      <c r="E42" s="309" t="s">
        <v>103</v>
      </c>
      <c r="F42" s="293" t="s">
        <v>104</v>
      </c>
      <c r="G42" s="326" t="s">
        <v>104</v>
      </c>
      <c r="H42" s="322" t="s">
        <v>103</v>
      </c>
      <c r="I42" s="300" t="s">
        <v>104</v>
      </c>
      <c r="J42" s="47"/>
      <c r="K42" t="s">
        <v>1</v>
      </c>
    </row>
    <row r="43" spans="1:16" ht="18" customHeight="1" x14ac:dyDescent="0.2">
      <c r="A43" s="33" t="str">
        <f>OVERALL!A43</f>
        <v>REVEALED PRICING</v>
      </c>
      <c r="B43" s="3">
        <f>IF(C43=0,"-",COUNTIF(D43:I43, "y")/C43)</f>
        <v>0.33333333333333331</v>
      </c>
      <c r="C43" s="26">
        <f t="shared" si="18"/>
        <v>6</v>
      </c>
      <c r="D43" s="312" t="s">
        <v>103</v>
      </c>
      <c r="E43" s="309" t="s">
        <v>103</v>
      </c>
      <c r="F43" s="293" t="s">
        <v>104</v>
      </c>
      <c r="G43" s="326" t="s">
        <v>104</v>
      </c>
      <c r="H43" s="322" t="s">
        <v>103</v>
      </c>
      <c r="I43" s="300" t="s">
        <v>103</v>
      </c>
    </row>
    <row r="44" spans="1:16" ht="18" customHeight="1" x14ac:dyDescent="0.2">
      <c r="A44" s="33" t="str">
        <f>OVERALL!A44</f>
        <v>EXPLAINED ACTIONS &amp; PROCESS</v>
      </c>
      <c r="B44" s="3">
        <f>IF(C44=0,"-",COUNTIF(D44:I44, "y")/C44)</f>
        <v>0.83333333333333337</v>
      </c>
      <c r="C44" s="26">
        <f t="shared" si="18"/>
        <v>6</v>
      </c>
      <c r="D44" s="312" t="s">
        <v>104</v>
      </c>
      <c r="E44" s="309" t="s">
        <v>103</v>
      </c>
      <c r="F44" s="293" t="s">
        <v>104</v>
      </c>
      <c r="G44" s="326" t="s">
        <v>104</v>
      </c>
      <c r="H44" s="322" t="s">
        <v>104</v>
      </c>
      <c r="I44" s="300" t="s">
        <v>104</v>
      </c>
    </row>
    <row r="45" spans="1:16" ht="18" customHeight="1" x14ac:dyDescent="0.2">
      <c r="A45" s="33" t="str">
        <f>OVERALL!A45</f>
        <v>WEBSITE EDUCATION</v>
      </c>
      <c r="B45" s="3">
        <f>IF(C45=0,"-",COUNTIF(D45:I45, "y")/C45)</f>
        <v>1</v>
      </c>
      <c r="C45" s="26">
        <f t="shared" si="18"/>
        <v>6</v>
      </c>
      <c r="D45" s="312" t="s">
        <v>104</v>
      </c>
      <c r="E45" s="309" t="s">
        <v>104</v>
      </c>
      <c r="F45" s="293" t="s">
        <v>104</v>
      </c>
      <c r="G45" s="326" t="s">
        <v>104</v>
      </c>
      <c r="H45" s="322" t="s">
        <v>104</v>
      </c>
      <c r="I45" s="300" t="s">
        <v>104</v>
      </c>
    </row>
    <row r="46" spans="1:16" ht="18" customHeight="1" x14ac:dyDescent="0.2">
      <c r="A46" s="18"/>
      <c r="B46" s="3"/>
      <c r="C46" s="26"/>
      <c r="D46" s="263"/>
      <c r="E46" s="263"/>
      <c r="F46" s="263"/>
      <c r="G46" s="263"/>
      <c r="H46" s="263"/>
      <c r="I46" s="263"/>
    </row>
    <row r="47" spans="1:16" ht="135" x14ac:dyDescent="0.2">
      <c r="A47" s="25" t="s">
        <v>1</v>
      </c>
      <c r="B47" s="377" t="s">
        <v>34</v>
      </c>
      <c r="C47" s="378"/>
      <c r="D47" s="23" t="s">
        <v>155</v>
      </c>
      <c r="E47" s="23" t="s">
        <v>141</v>
      </c>
      <c r="F47" s="23" t="s">
        <v>116</v>
      </c>
      <c r="G47" s="23" t="s">
        <v>184</v>
      </c>
      <c r="H47" s="23" t="s">
        <v>172</v>
      </c>
      <c r="I47" s="23" t="s">
        <v>129</v>
      </c>
    </row>
    <row r="48" spans="1:16" ht="18" customHeight="1" x14ac:dyDescent="0.2">
      <c r="A48" s="59" t="s">
        <v>44</v>
      </c>
      <c r="D48" s="50">
        <f t="shared" ref="D48:I48" si="19">IF(D$2="","",IF(D$39="n", "", SUM(D$6,D$12,D$17,D$23,D$28,D$34)))</f>
        <v>0.60416666666666674</v>
      </c>
      <c r="E48" s="50">
        <f t="shared" si="19"/>
        <v>0.62083333333333335</v>
      </c>
      <c r="F48" s="50">
        <f t="shared" si="19"/>
        <v>0.5541666666666667</v>
      </c>
      <c r="G48" s="50">
        <f t="shared" si="19"/>
        <v>0.78333333333333344</v>
      </c>
      <c r="H48" s="50">
        <f t="shared" si="19"/>
        <v>0.62083333333333335</v>
      </c>
      <c r="I48" s="50">
        <f t="shared" si="19"/>
        <v>0.5541666666666667</v>
      </c>
    </row>
    <row r="50" spans="1:9" ht="19" x14ac:dyDescent="0.25">
      <c r="A50" s="110" t="s">
        <v>71</v>
      </c>
      <c r="B50" s="90" t="s">
        <v>72</v>
      </c>
    </row>
    <row r="51" spans="1:9" x14ac:dyDescent="0.2">
      <c r="A51" s="111" t="s">
        <v>60</v>
      </c>
      <c r="B51" s="112">
        <v>0.3</v>
      </c>
      <c r="C51" s="111"/>
      <c r="D51" s="256">
        <f>[1]GEELONG!D$4</f>
        <v>0.64416666666666667</v>
      </c>
      <c r="E51" s="256">
        <f>[1]GEELONG!E$4</f>
        <v>0.71708333333333329</v>
      </c>
      <c r="F51" s="256">
        <f>[1]GEELONG!F$4</f>
        <v>0.64416666666666667</v>
      </c>
      <c r="G51" s="256">
        <f>[1]GEELONG!G$4</f>
        <v>0.67541666666666667</v>
      </c>
      <c r="H51" s="256">
        <f>[1]GEELONG!H$4</f>
        <v>0.67541666666666667</v>
      </c>
      <c r="I51" s="256">
        <f>[1]GEELONG!I$4</f>
        <v>0.67541666666666667</v>
      </c>
    </row>
    <row r="52" spans="1:9" x14ac:dyDescent="0.2">
      <c r="A52" s="111" t="s">
        <v>61</v>
      </c>
      <c r="B52" s="112">
        <v>0.7</v>
      </c>
      <c r="C52" s="111"/>
      <c r="D52" s="257">
        <f t="shared" ref="D52:F52" si="20">D4</f>
        <v>0.60416666666666674</v>
      </c>
      <c r="E52" s="257">
        <f t="shared" si="20"/>
        <v>0.62083333333333335</v>
      </c>
      <c r="F52" s="257">
        <f t="shared" si="20"/>
        <v>0.5541666666666667</v>
      </c>
      <c r="G52" s="257">
        <f t="shared" ref="G52:I52" si="21">G4</f>
        <v>0.78333333333333344</v>
      </c>
      <c r="H52" s="257">
        <f t="shared" si="21"/>
        <v>0.62083333333333335</v>
      </c>
      <c r="I52" s="257">
        <f t="shared" si="21"/>
        <v>0.5541666666666667</v>
      </c>
    </row>
    <row r="53" spans="1:9" x14ac:dyDescent="0.2">
      <c r="A53" t="s">
        <v>1</v>
      </c>
      <c r="D53" s="49"/>
      <c r="E53" s="49"/>
      <c r="F53" s="49"/>
      <c r="G53" s="49"/>
      <c r="H53" s="49"/>
      <c r="I53" s="49"/>
    </row>
    <row r="54" spans="1:9" x14ac:dyDescent="0.2">
      <c r="A54" s="113" t="s">
        <v>73</v>
      </c>
      <c r="D54" s="49"/>
      <c r="E54" s="49"/>
      <c r="F54" s="49"/>
      <c r="G54" s="49"/>
      <c r="H54" s="49"/>
      <c r="I54" s="49"/>
    </row>
    <row r="55" spans="1:9" x14ac:dyDescent="0.2">
      <c r="A55" s="111" t="s">
        <v>60</v>
      </c>
      <c r="B55" s="111"/>
      <c r="C55" s="111"/>
      <c r="D55" s="257">
        <f>IF(D51="-","-",D51*$B$51)</f>
        <v>0.19325000000000001</v>
      </c>
      <c r="E55" s="257">
        <f t="shared" ref="E55:F55" si="22">IF(E51="-","-",E51*$B$51)</f>
        <v>0.21512499999999998</v>
      </c>
      <c r="F55" s="257">
        <f t="shared" si="22"/>
        <v>0.19325000000000001</v>
      </c>
      <c r="G55" s="257">
        <f t="shared" ref="G55:I55" si="23">IF(G51="-","-",G51*$B$51)</f>
        <v>0.202625</v>
      </c>
      <c r="H55" s="257">
        <f t="shared" si="23"/>
        <v>0.202625</v>
      </c>
      <c r="I55" s="257">
        <f t="shared" si="23"/>
        <v>0.202625</v>
      </c>
    </row>
    <row r="56" spans="1:9" x14ac:dyDescent="0.2">
      <c r="A56" s="111" t="s">
        <v>61</v>
      </c>
      <c r="B56" s="111"/>
      <c r="C56" s="111"/>
      <c r="D56" s="257">
        <f t="shared" ref="D56:F56" si="24">IF(D52="-","-",D52*$B$52)</f>
        <v>0.42291666666666672</v>
      </c>
      <c r="E56" s="257">
        <f t="shared" si="24"/>
        <v>0.43458333333333332</v>
      </c>
      <c r="F56" s="257">
        <f t="shared" si="24"/>
        <v>0.38791666666666669</v>
      </c>
      <c r="G56" s="257">
        <f t="shared" ref="G56:I56" si="25">IF(G52="-","-",G52*$B$52)</f>
        <v>0.54833333333333334</v>
      </c>
      <c r="H56" s="257">
        <f t="shared" si="25"/>
        <v>0.43458333333333332</v>
      </c>
      <c r="I56" s="257">
        <f t="shared" si="25"/>
        <v>0.38791666666666669</v>
      </c>
    </row>
    <row r="57" spans="1:9" x14ac:dyDescent="0.2">
      <c r="A57" s="114" t="s">
        <v>56</v>
      </c>
      <c r="B57" s="114"/>
      <c r="C57" s="114"/>
      <c r="D57" s="115">
        <f t="shared" ref="D57:F57" si="26">IF(D51="","",IF(D52="","",SUM(D55:D56)))</f>
        <v>0.61616666666666675</v>
      </c>
      <c r="E57" s="115">
        <f t="shared" si="26"/>
        <v>0.64970833333333333</v>
      </c>
      <c r="F57" s="115">
        <f t="shared" si="26"/>
        <v>0.58116666666666672</v>
      </c>
      <c r="G57" s="115">
        <f t="shared" ref="G57:I57" si="27">IF(G51="","",IF(G52="","",SUM(G55:G56)))</f>
        <v>0.75095833333333339</v>
      </c>
      <c r="H57" s="115">
        <f t="shared" si="27"/>
        <v>0.63720833333333338</v>
      </c>
      <c r="I57" s="115">
        <f t="shared" si="27"/>
        <v>0.59054166666666674</v>
      </c>
    </row>
  </sheetData>
  <mergeCells count="2">
    <mergeCell ref="A38:B38"/>
    <mergeCell ref="B47:C47"/>
  </mergeCells>
  <conditionalFormatting sqref="B4">
    <cfRule type="cellIs" dxfId="203" priority="9" operator="between">
      <formula>0.604999</formula>
      <formula>0.754999</formula>
    </cfRule>
    <cfRule type="cellIs" dxfId="202" priority="10" operator="between">
      <formula>0.44999</formula>
      <formula>0.605</formula>
    </cfRule>
    <cfRule type="cellIs" dxfId="201" priority="11" operator="lessThan">
      <formula>0.45</formula>
    </cfRule>
    <cfRule type="cellIs" dxfId="200" priority="8" operator="between">
      <formula>0.754999</formula>
      <formula>0.905</formula>
    </cfRule>
    <cfRule type="cellIs" dxfId="199" priority="7" operator="greaterThanOrEqual">
      <formula>0.905</formula>
    </cfRule>
    <cfRule type="containsBlanks" dxfId="198" priority="6">
      <formula>LEN(TRIM(B4))=0</formula>
    </cfRule>
  </conditionalFormatting>
  <conditionalFormatting sqref="B6">
    <cfRule type="containsText" dxfId="197" priority="5" operator="containsText" text="NA">
      <formula>NOT(ISERROR(SEARCH("NA",B6)))</formula>
    </cfRule>
  </conditionalFormatting>
  <conditionalFormatting sqref="B12">
    <cfRule type="containsText" dxfId="196" priority="4" operator="containsText" text="NA">
      <formula>NOT(ISERROR(SEARCH("NA",B12)))</formula>
    </cfRule>
  </conditionalFormatting>
  <conditionalFormatting sqref="B17">
    <cfRule type="containsText" dxfId="195" priority="3" operator="containsText" text="NA">
      <formula>NOT(ISERROR(SEARCH("NA",B17)))</formula>
    </cfRule>
  </conditionalFormatting>
  <conditionalFormatting sqref="B23">
    <cfRule type="containsText" dxfId="194" priority="2" operator="containsText" text="NA">
      <formula>NOT(ISERROR(SEARCH("NA",B23)))</formula>
    </cfRule>
  </conditionalFormatting>
  <conditionalFormatting sqref="B28">
    <cfRule type="containsText" dxfId="193" priority="1" operator="containsText" text="NA">
      <formula>NOT(ISERROR(SEARCH("NA",B28)))</formula>
    </cfRule>
  </conditionalFormatting>
  <conditionalFormatting sqref="D4:I4">
    <cfRule type="containsBlanks" dxfId="192" priority="12">
      <formula>LEN(TRIM(D4))=0</formula>
    </cfRule>
    <cfRule type="cellIs" dxfId="191" priority="13" operator="greaterThanOrEqual">
      <formula>0.905</formula>
    </cfRule>
    <cfRule type="cellIs" dxfId="190" priority="14" operator="between">
      <formula>0.754999</formula>
      <formula>0.905</formula>
    </cfRule>
    <cfRule type="cellIs" dxfId="189" priority="15" operator="between">
      <formula>0.604999</formula>
      <formula>0.754999</formula>
    </cfRule>
    <cfRule type="cellIs" dxfId="188" priority="16" operator="between">
      <formula>0.44999</formula>
      <formula>0.605</formula>
    </cfRule>
    <cfRule type="cellIs" dxfId="187"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57"/>
  <sheetViews>
    <sheetView zoomScale="80" zoomScaleNormal="80" workbookViewId="0">
      <pane xSplit="3" ySplit="6" topLeftCell="I38" activePane="bottomRight" state="frozen"/>
      <selection activeCell="D41" sqref="D41:F49"/>
      <selection pane="topRight" activeCell="D41" sqref="D41:F49"/>
      <selection pane="bottomLeft" activeCell="D41" sqref="D41:F49"/>
      <selection pane="bottomRight" activeCell="B3" sqref="B3"/>
    </sheetView>
  </sheetViews>
  <sheetFormatPr baseColWidth="10" defaultColWidth="11.5" defaultRowHeight="16" x14ac:dyDescent="0.2"/>
  <cols>
    <col min="1" max="1" width="32.83203125" customWidth="1"/>
    <col min="3" max="3" width="8.5" customWidth="1"/>
    <col min="4" max="15" width="22.83203125" customWidth="1"/>
    <col min="16" max="16" width="8.1640625" customWidth="1"/>
    <col min="17" max="17" width="28" bestFit="1" customWidth="1"/>
  </cols>
  <sheetData>
    <row r="1" spans="1:17" ht="26" x14ac:dyDescent="0.2">
      <c r="A1" s="22" t="s">
        <v>295</v>
      </c>
      <c r="B1" s="16"/>
      <c r="C1" s="35" t="s">
        <v>79</v>
      </c>
      <c r="D1" s="24">
        <v>1</v>
      </c>
      <c r="E1" s="24">
        <v>2</v>
      </c>
      <c r="F1" s="24">
        <v>3</v>
      </c>
      <c r="G1" s="24">
        <v>4</v>
      </c>
      <c r="H1" s="24">
        <v>5</v>
      </c>
      <c r="I1" s="24">
        <v>6</v>
      </c>
      <c r="J1" s="24">
        <v>7</v>
      </c>
      <c r="K1" s="24">
        <v>8</v>
      </c>
      <c r="L1" s="24">
        <v>9</v>
      </c>
      <c r="M1" s="24">
        <v>10</v>
      </c>
      <c r="N1" s="24">
        <v>11</v>
      </c>
      <c r="O1" s="24">
        <v>12</v>
      </c>
    </row>
    <row r="2" spans="1:17" ht="21" x14ac:dyDescent="0.2">
      <c r="A2" s="19" t="str">
        <f>OVERALL!A2</f>
        <v>COUNCILS</v>
      </c>
      <c r="B2" s="31" t="s">
        <v>56</v>
      </c>
      <c r="C2" s="35">
        <f>COUNTA(D7:O7)</f>
        <v>12</v>
      </c>
      <c r="D2" s="303" t="s">
        <v>132</v>
      </c>
      <c r="E2" s="296" t="s">
        <v>117</v>
      </c>
      <c r="F2" s="294" t="s">
        <v>105</v>
      </c>
      <c r="G2" s="325" t="s">
        <v>132</v>
      </c>
      <c r="H2" s="317" t="s">
        <v>162</v>
      </c>
      <c r="I2" s="298" t="s">
        <v>117</v>
      </c>
      <c r="J2" s="305" t="s">
        <v>136</v>
      </c>
      <c r="K2" s="311" t="s">
        <v>158</v>
      </c>
      <c r="L2" s="325" t="s">
        <v>174</v>
      </c>
      <c r="M2" s="327" t="s">
        <v>158</v>
      </c>
      <c r="N2" s="327" t="s">
        <v>188</v>
      </c>
      <c r="O2" s="307" t="s">
        <v>138</v>
      </c>
    </row>
    <row r="3" spans="1:17" ht="19" x14ac:dyDescent="0.2">
      <c r="A3" s="32" t="str">
        <f>OVERALL!F1</f>
        <v>FRANKSTON CITY</v>
      </c>
      <c r="B3" s="248">
        <f>OVERALL!F3</f>
        <v>0.62976041666666682</v>
      </c>
      <c r="C3" s="108" t="s">
        <v>70</v>
      </c>
      <c r="D3" s="109">
        <f>IF(D2="-","-",D57)</f>
        <v>0.66908333333333336</v>
      </c>
      <c r="E3" s="109">
        <f t="shared" ref="E3:F3" si="0">IF(E2="-","-",E57)</f>
        <v>0.58283333333333331</v>
      </c>
      <c r="F3" s="109">
        <f t="shared" si="0"/>
        <v>0.56241666666666668</v>
      </c>
      <c r="G3" s="109">
        <f t="shared" ref="G3:I3" si="1">IF(G2="-","-",G57)</f>
        <v>0.6878333333333333</v>
      </c>
      <c r="H3" s="109">
        <f t="shared" si="1"/>
        <v>0.65283333333333338</v>
      </c>
      <c r="I3" s="109">
        <f t="shared" si="1"/>
        <v>0.55720833333333331</v>
      </c>
      <c r="J3" s="109">
        <f t="shared" ref="J3:O3" si="2">IF(J2="-","-",J57)</f>
        <v>0.69720833333333332</v>
      </c>
      <c r="K3" s="109">
        <f t="shared" si="2"/>
        <v>0.65054166666666668</v>
      </c>
      <c r="L3" s="109">
        <f t="shared" si="2"/>
        <v>0.65054166666666668</v>
      </c>
      <c r="M3" s="109">
        <f t="shared" si="2"/>
        <v>0.61554166666666665</v>
      </c>
      <c r="N3" s="109">
        <f t="shared" si="2"/>
        <v>0.61554166666666665</v>
      </c>
      <c r="O3" s="109">
        <f t="shared" si="2"/>
        <v>0.61554166666666665</v>
      </c>
    </row>
    <row r="4" spans="1:17" ht="18" customHeight="1" x14ac:dyDescent="0.2">
      <c r="A4" s="17" t="str">
        <f>OVERALL!A4</f>
        <v>AGENT MASTERY SCORE</v>
      </c>
      <c r="B4" s="38">
        <f>IF(C2=0, "-", IF(COUNTIF(D39:O39, "n")=C2, "-", IF(COUNT(D4:O4)=0, "-", AVERAGE(D4:O4))))</f>
        <v>0.58229166666666687</v>
      </c>
      <c r="C4" s="58" t="s">
        <v>1</v>
      </c>
      <c r="D4" s="38">
        <f>IF(D48&lt;0%,0%,IF(D$2="-","-",IF(D$39="n", "-", SUM(D$6,D$12,D$17,D$23,D$28,D$34))))</f>
        <v>0.67083333333333339</v>
      </c>
      <c r="E4" s="38">
        <f t="shared" ref="E4:F4" si="3">IF(E48&lt;0%,0%,IF(E$2="-","-",IF(E$39="n", "-", SUM(E$6,E$12,E$17,E$23,E$28,E$34))))</f>
        <v>0.52083333333333326</v>
      </c>
      <c r="F4" s="38">
        <f t="shared" si="3"/>
        <v>0.4916666666666667</v>
      </c>
      <c r="G4" s="38">
        <f t="shared" ref="G4:I4" si="4">IF(G48&lt;0%,0%,IF(G$2="-","-",IF(G$39="n", "-", SUM(G$6,G$12,G$17,G$23,G$28,G$34))))</f>
        <v>0.67083333333333339</v>
      </c>
      <c r="H4" s="38">
        <f t="shared" si="4"/>
        <v>0.62083333333333335</v>
      </c>
      <c r="I4" s="38">
        <f t="shared" si="4"/>
        <v>0.47083333333333327</v>
      </c>
      <c r="J4" s="38">
        <f t="shared" ref="J4:O4" si="5">IF(J48&lt;0%,0%,IF(J$2="-","-",IF(J$39="n", "-", SUM(J$6,J$12,J$17,J$23,J$28,J$34))))</f>
        <v>0.67083333333333339</v>
      </c>
      <c r="K4" s="38">
        <f t="shared" si="5"/>
        <v>0.60416666666666674</v>
      </c>
      <c r="L4" s="38">
        <f t="shared" si="5"/>
        <v>0.60416666666666674</v>
      </c>
      <c r="M4" s="38">
        <f t="shared" si="5"/>
        <v>0.5541666666666667</v>
      </c>
      <c r="N4" s="38">
        <f t="shared" si="5"/>
        <v>0.5541666666666667</v>
      </c>
      <c r="O4" s="38">
        <f t="shared" si="5"/>
        <v>0.5541666666666667</v>
      </c>
      <c r="Q4" s="12" t="s">
        <v>7</v>
      </c>
    </row>
    <row r="5" spans="1:17" ht="18" customHeight="1" x14ac:dyDescent="0.25">
      <c r="A5" s="57" t="s">
        <v>45</v>
      </c>
      <c r="B5" s="58">
        <f>IF(B6="-","-",AVERAGE(D5:O5))</f>
        <v>0.58229166666666687</v>
      </c>
      <c r="C5" s="58" t="s">
        <v>1</v>
      </c>
      <c r="D5" s="60">
        <f t="shared" ref="D5:O5" si="6">IF(D$2="","",IF(D$39="n", "", SUM(D$6,D$12,D$17,D$23,D$28)))</f>
        <v>0.67083333333333339</v>
      </c>
      <c r="E5" s="60">
        <f t="shared" si="6"/>
        <v>0.52083333333333326</v>
      </c>
      <c r="F5" s="60">
        <f t="shared" si="6"/>
        <v>0.4916666666666667</v>
      </c>
      <c r="G5" s="60">
        <f t="shared" si="6"/>
        <v>0.67083333333333339</v>
      </c>
      <c r="H5" s="60">
        <f t="shared" si="6"/>
        <v>0.62083333333333335</v>
      </c>
      <c r="I5" s="60">
        <f t="shared" si="6"/>
        <v>0.47083333333333327</v>
      </c>
      <c r="J5" s="60">
        <f t="shared" si="6"/>
        <v>0.67083333333333339</v>
      </c>
      <c r="K5" s="60">
        <f t="shared" si="6"/>
        <v>0.60416666666666674</v>
      </c>
      <c r="L5" s="60">
        <f t="shared" si="6"/>
        <v>0.60416666666666674</v>
      </c>
      <c r="M5" s="60">
        <f t="shared" si="6"/>
        <v>0.5541666666666667</v>
      </c>
      <c r="N5" s="60">
        <f t="shared" si="6"/>
        <v>0.5541666666666667</v>
      </c>
      <c r="O5" s="60">
        <f t="shared" si="6"/>
        <v>0.5541666666666667</v>
      </c>
      <c r="Q5" s="7" t="s">
        <v>15</v>
      </c>
    </row>
    <row r="6" spans="1:17" ht="18" customHeight="1" x14ac:dyDescent="0.2">
      <c r="A6" s="20" t="str">
        <f>OVERALL!A6</f>
        <v>ENGAGE</v>
      </c>
      <c r="B6" s="21">
        <f>IF(C11=0,"-",AVERAGE(B7:B10))</f>
        <v>0.20833333333333334</v>
      </c>
      <c r="C6" s="61" t="s">
        <v>0</v>
      </c>
      <c r="D6" s="28">
        <f>IF(D11=0,"-",(COUNTIF(D7:D10, "y")/D11)*OVERALL!$C$6)</f>
        <v>0.05</v>
      </c>
      <c r="E6" s="28">
        <f>IF(E11=0,"-",(COUNTIF(E7:E10, "y")/E11)*OVERALL!$C$6)</f>
        <v>0</v>
      </c>
      <c r="F6" s="28">
        <f>IF(F11=0,"-",(COUNTIF(F7:F10, "y")/F11)*OVERALL!$C$6)</f>
        <v>0.05</v>
      </c>
      <c r="G6" s="28">
        <f>IF(G11=0,"-",(COUNTIF(G7:G10, "y")/G11)*OVERALL!$C$6)</f>
        <v>0.05</v>
      </c>
      <c r="H6" s="28">
        <f>IF(H11=0,"-",(COUNTIF(H7:H10, "y")/H11)*OVERALL!$C$6)</f>
        <v>0.05</v>
      </c>
      <c r="I6" s="28">
        <f>IF(I11=0,"-",(COUNTIF(I7:I10, "y")/I11)*OVERALL!$C$6)</f>
        <v>0</v>
      </c>
      <c r="J6" s="28">
        <f>IF(J11=0,"-",(COUNTIF(J7:J10, "y")/J11)*OVERALL!$C$6)</f>
        <v>0.05</v>
      </c>
      <c r="K6" s="28">
        <f>IF(K11=0,"-",(COUNTIF(K7:K10, "y")/K11)*OVERALL!$C$6)</f>
        <v>0.05</v>
      </c>
      <c r="L6" s="28">
        <f>IF(L11=0,"-",(COUNTIF(L7:L10, "y")/L11)*OVERALL!$C$6)</f>
        <v>0.05</v>
      </c>
      <c r="M6" s="28">
        <f>IF(M11=0,"-",(COUNTIF(M7:M10, "y")/M11)*OVERALL!$C$6)</f>
        <v>0.05</v>
      </c>
      <c r="N6" s="28">
        <f>IF(N11=0,"-",(COUNTIF(N7:N10, "y")/N11)*OVERALL!$C$6)</f>
        <v>0.05</v>
      </c>
      <c r="O6" s="28">
        <f>IF(O11=0,"-",(COUNTIF(O7:O10, "y")/O11)*OVERALL!$C$6)</f>
        <v>0.05</v>
      </c>
    </row>
    <row r="7" spans="1:17" ht="18" customHeight="1" x14ac:dyDescent="0.2">
      <c r="A7" s="33" t="str">
        <f>OVERALL!A7</f>
        <v>WELCOME</v>
      </c>
      <c r="B7" s="3">
        <f>IF(C7=0,"-",COUNTIF(D7:O7,"y")/C7)</f>
        <v>0.83333333333333337</v>
      </c>
      <c r="C7" s="26">
        <f>$C$2-COUNTIF(D7:O7, "-")</f>
        <v>12</v>
      </c>
      <c r="D7" s="302" t="s">
        <v>104</v>
      </c>
      <c r="E7" s="295" t="s">
        <v>103</v>
      </c>
      <c r="F7" s="293" t="s">
        <v>104</v>
      </c>
      <c r="G7" s="324" t="s">
        <v>104</v>
      </c>
      <c r="H7" s="316" t="s">
        <v>104</v>
      </c>
      <c r="I7" s="297" t="s">
        <v>103</v>
      </c>
      <c r="J7" s="304" t="s">
        <v>104</v>
      </c>
      <c r="K7" s="312" t="s">
        <v>104</v>
      </c>
      <c r="L7" s="324" t="s">
        <v>104</v>
      </c>
      <c r="M7" s="326" t="s">
        <v>104</v>
      </c>
      <c r="N7" s="326" t="s">
        <v>104</v>
      </c>
      <c r="O7" s="306" t="s">
        <v>104</v>
      </c>
      <c r="Q7" s="11" t="s">
        <v>2</v>
      </c>
    </row>
    <row r="8" spans="1:17" ht="18" customHeight="1" x14ac:dyDescent="0.25">
      <c r="A8" s="33" t="str">
        <f>OVERALL!A8</f>
        <v>INTENT</v>
      </c>
      <c r="B8" s="3">
        <f>IF(C8=0,"-",COUNTIF(D8:O8,"y")/C8)</f>
        <v>0</v>
      </c>
      <c r="C8" s="26">
        <f>$C$2-COUNTIF(D8:O8, "-")</f>
        <v>12</v>
      </c>
      <c r="D8" s="302" t="s">
        <v>103</v>
      </c>
      <c r="E8" s="295" t="s">
        <v>103</v>
      </c>
      <c r="F8" s="293" t="s">
        <v>103</v>
      </c>
      <c r="G8" s="324" t="s">
        <v>103</v>
      </c>
      <c r="H8" s="316" t="s">
        <v>103</v>
      </c>
      <c r="I8" s="297" t="s">
        <v>103</v>
      </c>
      <c r="J8" s="304" t="s">
        <v>103</v>
      </c>
      <c r="K8" s="312" t="s">
        <v>103</v>
      </c>
      <c r="L8" s="324" t="s">
        <v>103</v>
      </c>
      <c r="M8" s="326" t="s">
        <v>103</v>
      </c>
      <c r="N8" s="326" t="s">
        <v>103</v>
      </c>
      <c r="O8" s="306" t="s">
        <v>103</v>
      </c>
      <c r="Q8" s="7" t="s">
        <v>14</v>
      </c>
    </row>
    <row r="9" spans="1:17" ht="18" customHeight="1" x14ac:dyDescent="0.2">
      <c r="A9" s="33" t="str">
        <f>OVERALL!A9</f>
        <v>NAME</v>
      </c>
      <c r="B9" s="3">
        <f>IF(C9=0,"-",COUNTIF(D9:O9,"y")/C9)</f>
        <v>0</v>
      </c>
      <c r="C9" s="26">
        <f>$C$2-COUNTIF(D9:O9, "-")</f>
        <v>12</v>
      </c>
      <c r="D9" s="302" t="s">
        <v>103</v>
      </c>
      <c r="E9" s="295" t="s">
        <v>103</v>
      </c>
      <c r="F9" s="293" t="s">
        <v>103</v>
      </c>
      <c r="G9" s="324" t="s">
        <v>103</v>
      </c>
      <c r="H9" s="316" t="s">
        <v>103</v>
      </c>
      <c r="I9" s="297" t="s">
        <v>103</v>
      </c>
      <c r="J9" s="304" t="s">
        <v>103</v>
      </c>
      <c r="K9" s="312" t="s">
        <v>103</v>
      </c>
      <c r="L9" s="324" t="s">
        <v>103</v>
      </c>
      <c r="M9" s="326" t="s">
        <v>103</v>
      </c>
      <c r="N9" s="326" t="s">
        <v>103</v>
      </c>
      <c r="O9" s="306" t="s">
        <v>103</v>
      </c>
      <c r="Q9" t="s">
        <v>1</v>
      </c>
    </row>
    <row r="10" spans="1:17" ht="18" customHeight="1" x14ac:dyDescent="0.2">
      <c r="A10" s="33" t="str">
        <f>OVERALL!A10</f>
        <v>BRIDGE</v>
      </c>
      <c r="B10" s="3">
        <f>IF(C10=0,"-",COUNTIF(D10:O10,"y")/C10)</f>
        <v>0</v>
      </c>
      <c r="C10" s="26">
        <f>$C$2-COUNTIF(D10:O10, "-")</f>
        <v>12</v>
      </c>
      <c r="D10" s="302" t="s">
        <v>103</v>
      </c>
      <c r="E10" s="295" t="s">
        <v>103</v>
      </c>
      <c r="F10" s="293" t="s">
        <v>103</v>
      </c>
      <c r="G10" s="324" t="s">
        <v>103</v>
      </c>
      <c r="H10" s="316" t="s">
        <v>103</v>
      </c>
      <c r="I10" s="297" t="s">
        <v>103</v>
      </c>
      <c r="J10" s="304" t="s">
        <v>103</v>
      </c>
      <c r="K10" s="312" t="s">
        <v>103</v>
      </c>
      <c r="L10" s="324" t="s">
        <v>103</v>
      </c>
      <c r="M10" s="326" t="s">
        <v>103</v>
      </c>
      <c r="N10" s="326" t="s">
        <v>103</v>
      </c>
      <c r="O10" s="306" t="s">
        <v>103</v>
      </c>
      <c r="Q10" s="13" t="s">
        <v>3</v>
      </c>
    </row>
    <row r="11" spans="1:17" ht="18" customHeight="1" x14ac:dyDescent="0.25">
      <c r="A11" s="2"/>
      <c r="C11" s="63">
        <f>AVERAGE(C7:C10)</f>
        <v>12</v>
      </c>
      <c r="D11" s="27">
        <f t="shared" ref="D11:F11" si="7">COUNTA(D7:D10)-COUNTIF(D7:D10, "-")</f>
        <v>4</v>
      </c>
      <c r="E11" s="27">
        <f t="shared" si="7"/>
        <v>4</v>
      </c>
      <c r="F11" s="27">
        <f t="shared" si="7"/>
        <v>4</v>
      </c>
      <c r="G11" s="27">
        <f t="shared" ref="G11:I11" si="8">COUNTA(G7:G10)-COUNTIF(G7:G10, "-")</f>
        <v>4</v>
      </c>
      <c r="H11" s="27">
        <f t="shared" si="8"/>
        <v>4</v>
      </c>
      <c r="I11" s="27">
        <f t="shared" si="8"/>
        <v>4</v>
      </c>
      <c r="J11" s="27">
        <f t="shared" ref="J11:O11" si="9">COUNTA(J7:J10)-COUNTIF(J7:J10, "-")</f>
        <v>4</v>
      </c>
      <c r="K11" s="27">
        <f t="shared" si="9"/>
        <v>4</v>
      </c>
      <c r="L11" s="27">
        <f t="shared" si="9"/>
        <v>4</v>
      </c>
      <c r="M11" s="27">
        <f t="shared" si="9"/>
        <v>4</v>
      </c>
      <c r="N11" s="27">
        <f t="shared" si="9"/>
        <v>4</v>
      </c>
      <c r="O11" s="27">
        <f t="shared" si="9"/>
        <v>4</v>
      </c>
      <c r="Q11" s="8" t="s">
        <v>13</v>
      </c>
    </row>
    <row r="12" spans="1:17" ht="18" customHeight="1" x14ac:dyDescent="0.2">
      <c r="A12" s="20" t="str">
        <f>OVERALL!A12</f>
        <v>DISCOVER</v>
      </c>
      <c r="B12" s="21">
        <f>IF(C16=0,"-",AVERAGE(B13:B15))</f>
        <v>0.5</v>
      </c>
      <c r="C12" s="1" t="s">
        <v>1</v>
      </c>
      <c r="D12" s="28">
        <f>IF(D16=0,"-",(COUNTIF(D13:D15, "y")/D16)*OVERALL!$C$12)</f>
        <v>0.13333333333333333</v>
      </c>
      <c r="E12" s="28">
        <f>IF(E16=0,"-",(COUNTIF(E13:E15, "y")/E16)*OVERALL!$C$12)</f>
        <v>0.13333333333333333</v>
      </c>
      <c r="F12" s="28">
        <f>IF(F16=0,"-",(COUNTIF(F13:F15, "y")/F16)*OVERALL!$C$12)</f>
        <v>6.6666666666666666E-2</v>
      </c>
      <c r="G12" s="28">
        <f>IF(G16=0,"-",(COUNTIF(G13:G15, "y")/G16)*OVERALL!$C$12)</f>
        <v>0.13333333333333333</v>
      </c>
      <c r="H12" s="28">
        <f>IF(H16=0,"-",(COUNTIF(H13:H15, "y")/H16)*OVERALL!$C$12)</f>
        <v>0.13333333333333333</v>
      </c>
      <c r="I12" s="28">
        <f>IF(I16=0,"-",(COUNTIF(I13:I15, "y")/I16)*OVERALL!$C$12)</f>
        <v>0.13333333333333333</v>
      </c>
      <c r="J12" s="28">
        <f>IF(J16=0,"-",(COUNTIF(J13:J15, "y")/J16)*OVERALL!$C$12)</f>
        <v>0.13333333333333333</v>
      </c>
      <c r="K12" s="28">
        <f>IF(K16=0,"-",(COUNTIF(K13:K15, "y")/K16)*OVERALL!$C$12)</f>
        <v>6.6666666666666666E-2</v>
      </c>
      <c r="L12" s="28">
        <f>IF(L16=0,"-",(COUNTIF(L13:L15, "y")/L16)*OVERALL!$C$12)</f>
        <v>6.6666666666666666E-2</v>
      </c>
      <c r="M12" s="28">
        <f>IF(M16=0,"-",(COUNTIF(M13:M15, "y")/M16)*OVERALL!$C$12)</f>
        <v>6.6666666666666666E-2</v>
      </c>
      <c r="N12" s="28">
        <f>IF(N16=0,"-",(COUNTIF(N13:N15, "y")/N16)*OVERALL!$C$12)</f>
        <v>6.6666666666666666E-2</v>
      </c>
      <c r="O12" s="28">
        <f>IF(O16=0,"-",(COUNTIF(O13:O15, "y")/O16)*OVERALL!$C$12)</f>
        <v>6.6666666666666666E-2</v>
      </c>
      <c r="Q12" t="s">
        <v>1</v>
      </c>
    </row>
    <row r="13" spans="1:17" ht="18" customHeight="1" x14ac:dyDescent="0.2">
      <c r="A13" s="33" t="str">
        <f>OVERALL!A13</f>
        <v>CONVERSE</v>
      </c>
      <c r="B13" s="3">
        <f>IF(C13=0,"-",COUNTIF(D13:O13,"y")/C13)</f>
        <v>8.3333333333333329E-2</v>
      </c>
      <c r="C13" s="26">
        <f>$C$2-COUNTIF(D13:O13, "-")</f>
        <v>12</v>
      </c>
      <c r="D13" s="302" t="s">
        <v>103</v>
      </c>
      <c r="E13" s="295" t="s">
        <v>103</v>
      </c>
      <c r="F13" s="293" t="s">
        <v>103</v>
      </c>
      <c r="G13" s="324" t="s">
        <v>103</v>
      </c>
      <c r="H13" s="316" t="s">
        <v>103</v>
      </c>
      <c r="I13" s="297" t="s">
        <v>103</v>
      </c>
      <c r="J13" s="304" t="s">
        <v>104</v>
      </c>
      <c r="K13" s="312" t="s">
        <v>103</v>
      </c>
      <c r="L13" s="324" t="s">
        <v>103</v>
      </c>
      <c r="M13" s="326" t="s">
        <v>103</v>
      </c>
      <c r="N13" s="326" t="s">
        <v>103</v>
      </c>
      <c r="O13" s="306" t="s">
        <v>103</v>
      </c>
      <c r="Q13" s="14" t="s">
        <v>4</v>
      </c>
    </row>
    <row r="14" spans="1:17" ht="18" customHeight="1" x14ac:dyDescent="0.25">
      <c r="A14" s="33" t="str">
        <f>OVERALL!A14</f>
        <v>LISTEN</v>
      </c>
      <c r="B14" s="3">
        <f>IF(C14=0,"-",COUNTIF(D14:O14,"y")/C14)</f>
        <v>1</v>
      </c>
      <c r="C14" s="26">
        <f>$C$2-COUNTIF(D14:O14, "-")</f>
        <v>12</v>
      </c>
      <c r="D14" s="302" t="s">
        <v>104</v>
      </c>
      <c r="E14" s="295" t="s">
        <v>104</v>
      </c>
      <c r="F14" s="293" t="s">
        <v>104</v>
      </c>
      <c r="G14" s="324" t="s">
        <v>104</v>
      </c>
      <c r="H14" s="316" t="s">
        <v>104</v>
      </c>
      <c r="I14" s="297" t="s">
        <v>104</v>
      </c>
      <c r="J14" s="304" t="s">
        <v>104</v>
      </c>
      <c r="K14" s="312" t="s">
        <v>104</v>
      </c>
      <c r="L14" s="324" t="s">
        <v>104</v>
      </c>
      <c r="M14" s="326" t="s">
        <v>104</v>
      </c>
      <c r="N14" s="326" t="s">
        <v>104</v>
      </c>
      <c r="O14" s="306" t="s">
        <v>104</v>
      </c>
      <c r="Q14" s="9" t="s">
        <v>12</v>
      </c>
    </row>
    <row r="15" spans="1:17" ht="18" customHeight="1" x14ac:dyDescent="0.2">
      <c r="A15" s="33" t="str">
        <f>OVERALL!A15</f>
        <v>CONFIRM</v>
      </c>
      <c r="B15" s="3">
        <f>IF(C15=0,"-",COUNTIF(D15:O15,"y")/C15)</f>
        <v>0.41666666666666669</v>
      </c>
      <c r="C15" s="26">
        <f>$C$2-COUNTIF(D15:O15, "-")</f>
        <v>12</v>
      </c>
      <c r="D15" s="302" t="s">
        <v>104</v>
      </c>
      <c r="E15" s="295" t="s">
        <v>104</v>
      </c>
      <c r="F15" s="293" t="s">
        <v>103</v>
      </c>
      <c r="G15" s="324" t="s">
        <v>104</v>
      </c>
      <c r="H15" s="316" t="s">
        <v>104</v>
      </c>
      <c r="I15" s="297" t="s">
        <v>104</v>
      </c>
      <c r="J15" s="304" t="s">
        <v>103</v>
      </c>
      <c r="K15" s="312" t="s">
        <v>103</v>
      </c>
      <c r="L15" s="324" t="s">
        <v>103</v>
      </c>
      <c r="M15" s="326" t="s">
        <v>103</v>
      </c>
      <c r="N15" s="326" t="s">
        <v>103</v>
      </c>
      <c r="O15" s="306" t="s">
        <v>103</v>
      </c>
      <c r="P15" t="s">
        <v>1</v>
      </c>
    </row>
    <row r="16" spans="1:17" ht="18" customHeight="1" x14ac:dyDescent="0.2">
      <c r="A16" s="2"/>
      <c r="C16" s="63">
        <f>AVERAGE(C13:C15)</f>
        <v>12</v>
      </c>
      <c r="D16" s="27">
        <f t="shared" ref="D16:F16" si="10">COUNTA(D13:D15)-COUNTIF(D13:D15, "-")</f>
        <v>3</v>
      </c>
      <c r="E16" s="27">
        <f t="shared" si="10"/>
        <v>3</v>
      </c>
      <c r="F16" s="27">
        <f t="shared" si="10"/>
        <v>3</v>
      </c>
      <c r="G16" s="27">
        <f t="shared" ref="G16:I16" si="11">COUNTA(G13:G15)-COUNTIF(G13:G15, "-")</f>
        <v>3</v>
      </c>
      <c r="H16" s="27">
        <f t="shared" si="11"/>
        <v>3</v>
      </c>
      <c r="I16" s="27">
        <f t="shared" si="11"/>
        <v>3</v>
      </c>
      <c r="J16" s="27">
        <f t="shared" ref="J16:O16" si="12">COUNTA(J13:J15)-COUNTIF(J13:J15, "-")</f>
        <v>3</v>
      </c>
      <c r="K16" s="27">
        <f t="shared" si="12"/>
        <v>3</v>
      </c>
      <c r="L16" s="27">
        <f t="shared" si="12"/>
        <v>3</v>
      </c>
      <c r="M16" s="27">
        <f t="shared" si="12"/>
        <v>3</v>
      </c>
      <c r="N16" s="27">
        <f t="shared" si="12"/>
        <v>3</v>
      </c>
      <c r="O16" s="27">
        <f t="shared" si="12"/>
        <v>3</v>
      </c>
      <c r="Q16" s="15" t="s">
        <v>6</v>
      </c>
    </row>
    <row r="17" spans="1:20" ht="18" customHeight="1" x14ac:dyDescent="0.25">
      <c r="A17" s="20" t="str">
        <f>OVERALL!A17</f>
        <v>EDUCATE</v>
      </c>
      <c r="B17" s="21">
        <f>IF(C22=0,"-",AVERAGE(B18:B21))</f>
        <v>0.72916666666666663</v>
      </c>
      <c r="C17" s="1" t="s">
        <v>1</v>
      </c>
      <c r="D17" s="29">
        <f>IF(D22=0,"-",(COUNTIF(D18:D21, "y")/D22)*OVERALL!$C$17)</f>
        <v>0.1875</v>
      </c>
      <c r="E17" s="29">
        <f>IF(E22=0,"-",(COUNTIF(E18:E21, "y")/E22)*OVERALL!$C$17)</f>
        <v>0.1875</v>
      </c>
      <c r="F17" s="29">
        <f>IF(F22=0,"-",(COUNTIF(F18:F21, "y")/F22)*OVERALL!$C$17)</f>
        <v>0.125</v>
      </c>
      <c r="G17" s="29">
        <f>IF(G22=0,"-",(COUNTIF(G18:G21, "y")/G22)*OVERALL!$C$17)</f>
        <v>0.1875</v>
      </c>
      <c r="H17" s="29">
        <f>IF(H22=0,"-",(COUNTIF(H18:H21, "y")/H22)*OVERALL!$C$17)</f>
        <v>0.1875</v>
      </c>
      <c r="I17" s="29">
        <f>IF(I22=0,"-",(COUNTIF(I18:I21, "y")/I22)*OVERALL!$C$17)</f>
        <v>0.1875</v>
      </c>
      <c r="J17" s="29">
        <f>IF(J22=0,"-",(COUNTIF(J18:J21, "y")/J22)*OVERALL!$C$17)</f>
        <v>0.1875</v>
      </c>
      <c r="K17" s="29">
        <f>IF(K22=0,"-",(COUNTIF(K18:K21, "y")/K22)*OVERALL!$C$17)</f>
        <v>0.1875</v>
      </c>
      <c r="L17" s="29">
        <f>IF(L22=0,"-",(COUNTIF(L18:L21, "y")/L22)*OVERALL!$C$17)</f>
        <v>0.1875</v>
      </c>
      <c r="M17" s="29">
        <f>IF(M22=0,"-",(COUNTIF(M18:M21, "y")/M22)*OVERALL!$C$17)</f>
        <v>0.1875</v>
      </c>
      <c r="N17" s="29">
        <f>IF(N22=0,"-",(COUNTIF(N18:N21, "y")/N22)*OVERALL!$C$17)</f>
        <v>0.1875</v>
      </c>
      <c r="O17" s="29">
        <f>IF(O22=0,"-",(COUNTIF(O18:O21, "y")/O22)*OVERALL!$C$17)</f>
        <v>0.1875</v>
      </c>
      <c r="Q17" s="9" t="s">
        <v>5</v>
      </c>
    </row>
    <row r="18" spans="1:20" ht="18" customHeight="1" x14ac:dyDescent="0.2">
      <c r="A18" s="33" t="str">
        <f>OVERALL!A18</f>
        <v>INFORM</v>
      </c>
      <c r="B18" s="3">
        <f>IF(C18=0,"-",COUNTIF(D18:O18,"y")/C18)</f>
        <v>0.91666666666666663</v>
      </c>
      <c r="C18" s="26">
        <f>$C$2-COUNTIF(D18:O18, "-")</f>
        <v>12</v>
      </c>
      <c r="D18" s="302" t="s">
        <v>104</v>
      </c>
      <c r="E18" s="295" t="s">
        <v>104</v>
      </c>
      <c r="F18" s="293" t="s">
        <v>103</v>
      </c>
      <c r="G18" s="324" t="s">
        <v>104</v>
      </c>
      <c r="H18" s="316" t="s">
        <v>104</v>
      </c>
      <c r="I18" s="297" t="s">
        <v>104</v>
      </c>
      <c r="J18" s="304" t="s">
        <v>104</v>
      </c>
      <c r="K18" s="312" t="s">
        <v>104</v>
      </c>
      <c r="L18" s="324" t="s">
        <v>104</v>
      </c>
      <c r="M18" s="326" t="s">
        <v>104</v>
      </c>
      <c r="N18" s="326" t="s">
        <v>104</v>
      </c>
      <c r="O18" s="306" t="s">
        <v>104</v>
      </c>
    </row>
    <row r="19" spans="1:20" ht="18" customHeight="1" x14ac:dyDescent="0.2">
      <c r="A19" s="33" t="str">
        <f>OVERALL!A19</f>
        <v>CHECK</v>
      </c>
      <c r="B19" s="3">
        <f>IF(C19=0,"-",COUNTIF(D19:O19,"y")/C19)</f>
        <v>0</v>
      </c>
      <c r="C19" s="26">
        <f>$C$2-COUNTIF(D19:O19, "-")</f>
        <v>12</v>
      </c>
      <c r="D19" s="302" t="s">
        <v>103</v>
      </c>
      <c r="E19" s="295" t="s">
        <v>103</v>
      </c>
      <c r="F19" s="293" t="s">
        <v>103</v>
      </c>
      <c r="G19" s="324" t="s">
        <v>103</v>
      </c>
      <c r="H19" s="316" t="s">
        <v>103</v>
      </c>
      <c r="I19" s="297" t="s">
        <v>103</v>
      </c>
      <c r="J19" s="304" t="s">
        <v>103</v>
      </c>
      <c r="K19" s="312" t="s">
        <v>103</v>
      </c>
      <c r="L19" s="324" t="s">
        <v>103</v>
      </c>
      <c r="M19" s="326" t="s">
        <v>103</v>
      </c>
      <c r="N19" s="326" t="s">
        <v>103</v>
      </c>
      <c r="O19" s="306" t="s">
        <v>103</v>
      </c>
    </row>
    <row r="20" spans="1:20" ht="18" customHeight="1" x14ac:dyDescent="0.2">
      <c r="A20" s="33" t="str">
        <f>OVERALL!A20</f>
        <v>SEEK</v>
      </c>
      <c r="B20" s="3">
        <f>IF(C20=0,"-",COUNTIF(D20:O20,"y")/C20)</f>
        <v>1</v>
      </c>
      <c r="C20" s="26">
        <f>$C$2-COUNTIF(D20:O20, "-")</f>
        <v>12</v>
      </c>
      <c r="D20" s="302" t="s">
        <v>104</v>
      </c>
      <c r="E20" s="295" t="s">
        <v>104</v>
      </c>
      <c r="F20" s="293" t="s">
        <v>104</v>
      </c>
      <c r="G20" s="324" t="s">
        <v>104</v>
      </c>
      <c r="H20" s="316" t="s">
        <v>104</v>
      </c>
      <c r="I20" s="297" t="s">
        <v>104</v>
      </c>
      <c r="J20" s="304" t="s">
        <v>104</v>
      </c>
      <c r="K20" s="312" t="s">
        <v>104</v>
      </c>
      <c r="L20" s="324" t="s">
        <v>104</v>
      </c>
      <c r="M20" s="326" t="s">
        <v>104</v>
      </c>
      <c r="N20" s="326" t="s">
        <v>104</v>
      </c>
      <c r="O20" s="306" t="s">
        <v>104</v>
      </c>
      <c r="Q20" t="s">
        <v>1</v>
      </c>
    </row>
    <row r="21" spans="1:20" ht="18" customHeight="1" x14ac:dyDescent="0.2">
      <c r="A21" s="33" t="str">
        <f>OVERALL!A21</f>
        <v>CONFIDENCE</v>
      </c>
      <c r="B21" s="3">
        <f>IF(C21=0,"-",COUNTIF(D21:O21,"y")/C21)</f>
        <v>1</v>
      </c>
      <c r="C21" s="26">
        <f>$C$2-COUNTIF(D21:O21, "-")</f>
        <v>12</v>
      </c>
      <c r="D21" s="302" t="s">
        <v>104</v>
      </c>
      <c r="E21" s="295" t="s">
        <v>104</v>
      </c>
      <c r="F21" s="293" t="s">
        <v>104</v>
      </c>
      <c r="G21" s="324" t="s">
        <v>104</v>
      </c>
      <c r="H21" s="316" t="s">
        <v>104</v>
      </c>
      <c r="I21" s="297" t="s">
        <v>104</v>
      </c>
      <c r="J21" s="304" t="s">
        <v>104</v>
      </c>
      <c r="K21" s="312" t="s">
        <v>104</v>
      </c>
      <c r="L21" s="324" t="s">
        <v>104</v>
      </c>
      <c r="M21" s="326" t="s">
        <v>104</v>
      </c>
      <c r="N21" s="326" t="s">
        <v>104</v>
      </c>
      <c r="O21" s="306" t="s">
        <v>104</v>
      </c>
    </row>
    <row r="22" spans="1:20" ht="18" customHeight="1" x14ac:dyDescent="0.2">
      <c r="A22" s="2"/>
      <c r="C22" s="63">
        <f>AVERAGE(C18:C21)</f>
        <v>12</v>
      </c>
      <c r="D22" s="27">
        <f t="shared" ref="D22:F22" si="13">COUNTA(D18:D21)-COUNTIF(D18:D21, "-")</f>
        <v>4</v>
      </c>
      <c r="E22" s="27">
        <f t="shared" si="13"/>
        <v>4</v>
      </c>
      <c r="F22" s="27">
        <f t="shared" si="13"/>
        <v>4</v>
      </c>
      <c r="G22" s="27">
        <f t="shared" ref="G22:I22" si="14">COUNTA(G18:G21)-COUNTIF(G18:G21, "-")</f>
        <v>4</v>
      </c>
      <c r="H22" s="27">
        <f t="shared" si="14"/>
        <v>4</v>
      </c>
      <c r="I22" s="27">
        <f t="shared" si="14"/>
        <v>4</v>
      </c>
      <c r="J22" s="27">
        <f t="shared" ref="J22:O22" si="15">COUNTA(J18:J21)-COUNTIF(J18:J21, "-")</f>
        <v>4</v>
      </c>
      <c r="K22" s="27">
        <f t="shared" si="15"/>
        <v>4</v>
      </c>
      <c r="L22" s="27">
        <f t="shared" si="15"/>
        <v>4</v>
      </c>
      <c r="M22" s="27">
        <f t="shared" si="15"/>
        <v>4</v>
      </c>
      <c r="N22" s="27">
        <f t="shared" si="15"/>
        <v>4</v>
      </c>
      <c r="O22" s="27">
        <f t="shared" si="15"/>
        <v>4</v>
      </c>
    </row>
    <row r="23" spans="1:20" ht="18" customHeight="1" x14ac:dyDescent="0.2">
      <c r="A23" s="20" t="str">
        <f>OVERALL!A23</f>
        <v>CLOSE</v>
      </c>
      <c r="B23" s="21">
        <f>IF(C27=0,"-",AVERAGE(B24:B26))</f>
        <v>0.52777777777777779</v>
      </c>
      <c r="C23" s="1" t="s">
        <v>1</v>
      </c>
      <c r="D23" s="29">
        <f>IF(D27=0,"-",(COUNTIF(D24:D26, "y")/D27)*OVERALL!$C$23)</f>
        <v>9.9999999999999992E-2</v>
      </c>
      <c r="E23" s="29">
        <f>IF(E27=0,"-",(COUNTIF(E24:E26, "y")/E27)*OVERALL!$C$23)</f>
        <v>4.9999999999999996E-2</v>
      </c>
      <c r="F23" s="29">
        <f>IF(F27=0,"-",(COUNTIF(F24:F26, "y")/F27)*OVERALL!$C$23)</f>
        <v>9.9999999999999992E-2</v>
      </c>
      <c r="G23" s="29">
        <f>IF(G27=0,"-",(COUNTIF(G24:G26, "y")/G27)*OVERALL!$C$23)</f>
        <v>9.9999999999999992E-2</v>
      </c>
      <c r="H23" s="29">
        <f>IF(H27=0,"-",(COUNTIF(H24:H26, "y")/H27)*OVERALL!$C$23)</f>
        <v>4.9999999999999996E-2</v>
      </c>
      <c r="I23" s="29">
        <f>IF(I27=0,"-",(COUNTIF(I24:I26, "y")/I27)*OVERALL!$C$23)</f>
        <v>9.9999999999999992E-2</v>
      </c>
      <c r="J23" s="29">
        <f>IF(J27=0,"-",(COUNTIF(J24:J26, "y")/J27)*OVERALL!$C$23)</f>
        <v>9.9999999999999992E-2</v>
      </c>
      <c r="K23" s="29">
        <f>IF(K27=0,"-",(COUNTIF(K24:K26, "y")/K27)*OVERALL!$C$23)</f>
        <v>9.9999999999999992E-2</v>
      </c>
      <c r="L23" s="29">
        <f>IF(L27=0,"-",(COUNTIF(L24:L26, "y")/L27)*OVERALL!$C$23)</f>
        <v>9.9999999999999992E-2</v>
      </c>
      <c r="M23" s="29">
        <f>IF(M27=0,"-",(COUNTIF(M24:M26, "y")/M27)*OVERALL!$C$23)</f>
        <v>4.9999999999999996E-2</v>
      </c>
      <c r="N23" s="29">
        <f>IF(N27=0,"-",(COUNTIF(N24:N26, "y")/N27)*OVERALL!$C$23)</f>
        <v>4.9999999999999996E-2</v>
      </c>
      <c r="O23" s="29">
        <f>IF(O27=0,"-",(COUNTIF(O24:O26, "y")/O27)*OVERALL!$C$23)</f>
        <v>4.9999999999999996E-2</v>
      </c>
    </row>
    <row r="24" spans="1:20" ht="18" customHeight="1" x14ac:dyDescent="0.2">
      <c r="A24" s="33" t="str">
        <f>OVERALL!A24</f>
        <v>QUESTIONS</v>
      </c>
      <c r="B24" s="3">
        <f>IF(C24=0,"-",COUNTIF(D24:O24,"y")/C24)</f>
        <v>0.33333333333333331</v>
      </c>
      <c r="C24" s="26">
        <f>$C$2-COUNTIF(D24:O24, "-")</f>
        <v>12</v>
      </c>
      <c r="D24" s="302" t="s">
        <v>103</v>
      </c>
      <c r="E24" s="295" t="s">
        <v>103</v>
      </c>
      <c r="F24" s="293" t="s">
        <v>104</v>
      </c>
      <c r="G24" s="324" t="s">
        <v>103</v>
      </c>
      <c r="H24" s="316" t="s">
        <v>103</v>
      </c>
      <c r="I24" s="297" t="s">
        <v>103</v>
      </c>
      <c r="J24" s="304" t="s">
        <v>104</v>
      </c>
      <c r="K24" s="312" t="s">
        <v>104</v>
      </c>
      <c r="L24" s="324" t="s">
        <v>104</v>
      </c>
      <c r="M24" s="326" t="s">
        <v>103</v>
      </c>
      <c r="N24" s="326" t="s">
        <v>103</v>
      </c>
      <c r="O24" s="306" t="s">
        <v>103</v>
      </c>
    </row>
    <row r="25" spans="1:20" ht="18" customHeight="1" x14ac:dyDescent="0.2">
      <c r="A25" s="33" t="str">
        <f>OVERALL!A25</f>
        <v>GRATITUDE</v>
      </c>
      <c r="B25" s="3">
        <f>IF(C25=0,"-",COUNTIF(D25:O25,"y")/C25)</f>
        <v>0.25</v>
      </c>
      <c r="C25" s="26">
        <f>$C$2-COUNTIF(D25:O25, "-")</f>
        <v>12</v>
      </c>
      <c r="D25" s="302" t="s">
        <v>104</v>
      </c>
      <c r="E25" s="295" t="s">
        <v>103</v>
      </c>
      <c r="F25" s="293" t="s">
        <v>103</v>
      </c>
      <c r="G25" s="324" t="s">
        <v>104</v>
      </c>
      <c r="H25" s="316" t="s">
        <v>103</v>
      </c>
      <c r="I25" s="297" t="s">
        <v>104</v>
      </c>
      <c r="J25" s="304" t="s">
        <v>103</v>
      </c>
      <c r="K25" s="312" t="s">
        <v>103</v>
      </c>
      <c r="L25" s="324" t="s">
        <v>103</v>
      </c>
      <c r="M25" s="326" t="s">
        <v>103</v>
      </c>
      <c r="N25" s="326" t="s">
        <v>103</v>
      </c>
      <c r="O25" s="306" t="s">
        <v>103</v>
      </c>
    </row>
    <row r="26" spans="1:20" ht="18" customHeight="1" x14ac:dyDescent="0.2">
      <c r="A26" s="33" t="str">
        <f>OVERALL!A26</f>
        <v>THANKS</v>
      </c>
      <c r="B26" s="3">
        <f>IF(C26=0,"-",COUNTIF(D26:O26,"y")/C26)</f>
        <v>1</v>
      </c>
      <c r="C26" s="26">
        <f>$C$2-COUNTIF(D26:O26, "-")</f>
        <v>12</v>
      </c>
      <c r="D26" s="302" t="s">
        <v>104</v>
      </c>
      <c r="E26" s="295" t="s">
        <v>104</v>
      </c>
      <c r="F26" s="293" t="s">
        <v>104</v>
      </c>
      <c r="G26" s="324" t="s">
        <v>104</v>
      </c>
      <c r="H26" s="316" t="s">
        <v>104</v>
      </c>
      <c r="I26" s="297" t="s">
        <v>104</v>
      </c>
      <c r="J26" s="304" t="s">
        <v>104</v>
      </c>
      <c r="K26" s="312" t="s">
        <v>104</v>
      </c>
      <c r="L26" s="324" t="s">
        <v>104</v>
      </c>
      <c r="M26" s="326" t="s">
        <v>104</v>
      </c>
      <c r="N26" s="326" t="s">
        <v>104</v>
      </c>
      <c r="O26" s="306" t="s">
        <v>104</v>
      </c>
    </row>
    <row r="27" spans="1:20" ht="18" customHeight="1" x14ac:dyDescent="0.2">
      <c r="A27" s="2"/>
      <c r="C27" s="63">
        <f>AVERAGE(C24:C26)</f>
        <v>12</v>
      </c>
      <c r="D27" s="27">
        <f t="shared" ref="D27:F27" si="16">COUNTA(D24:D26)-COUNTIF(D24:D26, "-")</f>
        <v>3</v>
      </c>
      <c r="E27" s="27">
        <f t="shared" si="16"/>
        <v>3</v>
      </c>
      <c r="F27" s="27">
        <f t="shared" si="16"/>
        <v>3</v>
      </c>
      <c r="G27" s="27">
        <f t="shared" ref="G27:I27" si="17">COUNTA(G24:G26)-COUNTIF(G24:G26, "-")</f>
        <v>3</v>
      </c>
      <c r="H27" s="27">
        <f t="shared" si="17"/>
        <v>3</v>
      </c>
      <c r="I27" s="27">
        <f t="shared" si="17"/>
        <v>3</v>
      </c>
      <c r="J27" s="27">
        <f t="shared" ref="J27:O27" si="18">COUNTA(J24:J26)-COUNTIF(J24:J26, "-")</f>
        <v>3</v>
      </c>
      <c r="K27" s="27">
        <f t="shared" si="18"/>
        <v>3</v>
      </c>
      <c r="L27" s="27">
        <f t="shared" si="18"/>
        <v>3</v>
      </c>
      <c r="M27" s="27">
        <f t="shared" si="18"/>
        <v>3</v>
      </c>
      <c r="N27" s="27">
        <f t="shared" si="18"/>
        <v>3</v>
      </c>
      <c r="O27" s="27">
        <f t="shared" si="18"/>
        <v>3</v>
      </c>
    </row>
    <row r="28" spans="1:20" ht="18" customHeight="1" x14ac:dyDescent="0.2">
      <c r="A28" s="20" t="str">
        <f>OVERALL!A28</f>
        <v>IMPACT</v>
      </c>
      <c r="B28" s="21">
        <f>IF(C33=0,"-",AVERAGE(B29:B32))</f>
        <v>0.89583333333333337</v>
      </c>
      <c r="C28" s="1" t="s">
        <v>1</v>
      </c>
      <c r="D28" s="29">
        <f>IF(D33=0,"-",(COUNTIF(D29:D32, "y")/D33)*OVERALL!$C$28)</f>
        <v>0.2</v>
      </c>
      <c r="E28" s="29">
        <f>IF(E33=0,"-",(COUNTIF(E29:E32, "y")/E33)*OVERALL!$C$28)</f>
        <v>0.15000000000000002</v>
      </c>
      <c r="F28" s="29">
        <f>IF(F33=0,"-",(COUNTIF(F29:F32, "y")/F33)*OVERALL!$C$28)</f>
        <v>0.15000000000000002</v>
      </c>
      <c r="G28" s="29">
        <f>IF(G33=0,"-",(COUNTIF(G29:G32, "y")/G33)*OVERALL!$C$28)</f>
        <v>0.2</v>
      </c>
      <c r="H28" s="29">
        <f>IF(H33=0,"-",(COUNTIF(H29:H32, "y")/H33)*OVERALL!$C$28)</f>
        <v>0.2</v>
      </c>
      <c r="I28" s="29">
        <f>IF(I33=0,"-",(COUNTIF(I29:I32, "y")/I33)*OVERALL!$C$28)</f>
        <v>0.05</v>
      </c>
      <c r="J28" s="29">
        <f>IF(J33=0,"-",(COUNTIF(J29:J32, "y")/J33)*OVERALL!$C$28)</f>
        <v>0.2</v>
      </c>
      <c r="K28" s="29">
        <f>IF(K33=0,"-",(COUNTIF(K29:K32, "y")/K33)*OVERALL!$C$28)</f>
        <v>0.2</v>
      </c>
      <c r="L28" s="29">
        <f>IF(L33=0,"-",(COUNTIF(L29:L32, "y")/L33)*OVERALL!$C$28)</f>
        <v>0.2</v>
      </c>
      <c r="M28" s="29">
        <f>IF(M33=0,"-",(COUNTIF(M29:M32, "y")/M33)*OVERALL!$C$28)</f>
        <v>0.2</v>
      </c>
      <c r="N28" s="29">
        <f>IF(N33=0,"-",(COUNTIF(N29:N32, "y")/N33)*OVERALL!$C$28)</f>
        <v>0.2</v>
      </c>
      <c r="O28" s="29">
        <f>IF(O33=0,"-",(COUNTIF(O29:O32, "y")/O33)*OVERALL!$C$28)</f>
        <v>0.2</v>
      </c>
    </row>
    <row r="29" spans="1:20" ht="18" customHeight="1" x14ac:dyDescent="0.2">
      <c r="A29" s="33" t="str">
        <f>OVERALL!A29</f>
        <v>VIBRANCY</v>
      </c>
      <c r="B29" s="3">
        <f>IF(C29=0,"-",COUNTIF(D29:O29,"y")/C29)</f>
        <v>0.83333333333333337</v>
      </c>
      <c r="C29" s="26">
        <f>$C$2-COUNTIF(D29:O29, "-")</f>
        <v>12</v>
      </c>
      <c r="D29" s="302" t="s">
        <v>104</v>
      </c>
      <c r="E29" s="295" t="s">
        <v>103</v>
      </c>
      <c r="F29" s="293" t="s">
        <v>104</v>
      </c>
      <c r="G29" s="324" t="s">
        <v>104</v>
      </c>
      <c r="H29" s="316" t="s">
        <v>104</v>
      </c>
      <c r="I29" s="297" t="s">
        <v>103</v>
      </c>
      <c r="J29" s="304" t="s">
        <v>104</v>
      </c>
      <c r="K29" s="312" t="s">
        <v>104</v>
      </c>
      <c r="L29" s="324" t="s">
        <v>104</v>
      </c>
      <c r="M29" s="326" t="s">
        <v>104</v>
      </c>
      <c r="N29" s="326" t="s">
        <v>104</v>
      </c>
      <c r="O29" s="306" t="s">
        <v>104</v>
      </c>
    </row>
    <row r="30" spans="1:20" ht="18" customHeight="1" x14ac:dyDescent="0.2">
      <c r="A30" s="33" t="str">
        <f>OVERALL!A30</f>
        <v>EMPATHY</v>
      </c>
      <c r="B30" s="3">
        <f>IF(C30=0,"-",COUNTIF(D30:O30,"y")/C30)</f>
        <v>1</v>
      </c>
      <c r="C30" s="26">
        <f>$C$2-COUNTIF(D30:O30, "-")</f>
        <v>12</v>
      </c>
      <c r="D30" s="302" t="s">
        <v>104</v>
      </c>
      <c r="E30" s="295" t="s">
        <v>104</v>
      </c>
      <c r="F30" s="293" t="s">
        <v>104</v>
      </c>
      <c r="G30" s="324" t="s">
        <v>104</v>
      </c>
      <c r="H30" s="316" t="s">
        <v>104</v>
      </c>
      <c r="I30" s="297" t="s">
        <v>104</v>
      </c>
      <c r="J30" s="304" t="s">
        <v>104</v>
      </c>
      <c r="K30" s="312" t="s">
        <v>104</v>
      </c>
      <c r="L30" s="324" t="s">
        <v>104</v>
      </c>
      <c r="M30" s="326" t="s">
        <v>104</v>
      </c>
      <c r="N30" s="326" t="s">
        <v>104</v>
      </c>
      <c r="O30" s="306" t="s">
        <v>104</v>
      </c>
    </row>
    <row r="31" spans="1:20" ht="18" customHeight="1" x14ac:dyDescent="0.2">
      <c r="A31" s="33" t="str">
        <f>OVERALL!A31</f>
        <v>CONTROL</v>
      </c>
      <c r="B31" s="3">
        <f>IF(C31=0,"-",COUNTIF(D31:O31,"y")/C31)</f>
        <v>0.91666666666666663</v>
      </c>
      <c r="C31" s="26">
        <f>$C$2-COUNTIF(D31:O31, "-")</f>
        <v>12</v>
      </c>
      <c r="D31" s="302" t="s">
        <v>104</v>
      </c>
      <c r="E31" s="295" t="s">
        <v>104</v>
      </c>
      <c r="F31" s="293" t="s">
        <v>104</v>
      </c>
      <c r="G31" s="324" t="s">
        <v>104</v>
      </c>
      <c r="H31" s="316" t="s">
        <v>104</v>
      </c>
      <c r="I31" s="297" t="s">
        <v>103</v>
      </c>
      <c r="J31" s="304" t="s">
        <v>104</v>
      </c>
      <c r="K31" s="312" t="s">
        <v>104</v>
      </c>
      <c r="L31" s="324" t="s">
        <v>104</v>
      </c>
      <c r="M31" s="326" t="s">
        <v>104</v>
      </c>
      <c r="N31" s="326" t="s">
        <v>104</v>
      </c>
      <c r="O31" s="306" t="s">
        <v>104</v>
      </c>
    </row>
    <row r="32" spans="1:20" ht="18" customHeight="1" x14ac:dyDescent="0.2">
      <c r="A32" s="33" t="str">
        <f>OVERALL!A32</f>
        <v>CLARITY</v>
      </c>
      <c r="B32" s="3">
        <f>IF(C32=0,"-",COUNTIF(D32:O32,"y")/C32)</f>
        <v>0.83333333333333337</v>
      </c>
      <c r="C32" s="26">
        <f>$C$2-COUNTIF(D32:O32, "-")</f>
        <v>12</v>
      </c>
      <c r="D32" s="302" t="s">
        <v>104</v>
      </c>
      <c r="E32" s="295" t="s">
        <v>104</v>
      </c>
      <c r="F32" s="293" t="s">
        <v>103</v>
      </c>
      <c r="G32" s="324" t="s">
        <v>104</v>
      </c>
      <c r="H32" s="316" t="s">
        <v>104</v>
      </c>
      <c r="I32" s="297" t="s">
        <v>103</v>
      </c>
      <c r="J32" s="304" t="s">
        <v>104</v>
      </c>
      <c r="K32" s="312" t="s">
        <v>104</v>
      </c>
      <c r="L32" s="324" t="s">
        <v>104</v>
      </c>
      <c r="M32" s="326" t="s">
        <v>104</v>
      </c>
      <c r="N32" s="326" t="s">
        <v>104</v>
      </c>
      <c r="O32" s="306" t="s">
        <v>104</v>
      </c>
      <c r="T32" t="s">
        <v>1</v>
      </c>
    </row>
    <row r="33" spans="1:22" ht="18" customHeight="1" x14ac:dyDescent="0.2">
      <c r="A33" s="5"/>
      <c r="B33" s="6"/>
      <c r="C33" s="63">
        <f>AVERAGE(C29:C32)</f>
        <v>12</v>
      </c>
      <c r="D33" s="27">
        <f t="shared" ref="D33:F33" si="19">COUNTA(D29:D32)-COUNTIF(D29:D32, "-")</f>
        <v>4</v>
      </c>
      <c r="E33" s="27">
        <f t="shared" si="19"/>
        <v>4</v>
      </c>
      <c r="F33" s="27">
        <f t="shared" si="19"/>
        <v>4</v>
      </c>
      <c r="G33" s="27">
        <f t="shared" ref="G33:I33" si="20">COUNTA(G29:G32)-COUNTIF(G29:G32, "-")</f>
        <v>4</v>
      </c>
      <c r="H33" s="27">
        <f t="shared" si="20"/>
        <v>4</v>
      </c>
      <c r="I33" s="27">
        <f t="shared" si="20"/>
        <v>4</v>
      </c>
      <c r="J33" s="27">
        <f t="shared" ref="J33:O33" si="21">COUNTA(J29:J32)-COUNTIF(J29:J32, "-")</f>
        <v>4</v>
      </c>
      <c r="K33" s="27">
        <f t="shared" si="21"/>
        <v>4</v>
      </c>
      <c r="L33" s="27">
        <f t="shared" si="21"/>
        <v>4</v>
      </c>
      <c r="M33" s="27">
        <f t="shared" si="21"/>
        <v>4</v>
      </c>
      <c r="N33" s="27">
        <f t="shared" si="21"/>
        <v>4</v>
      </c>
      <c r="O33" s="27">
        <f t="shared" si="21"/>
        <v>4</v>
      </c>
    </row>
    <row r="34" spans="1:22" ht="18" customHeight="1" x14ac:dyDescent="0.2">
      <c r="A34" s="42" t="str">
        <f>OVERALL!A34</f>
        <v>% OF CALLS WITH DEDUCTIONS</v>
      </c>
      <c r="B34" s="43">
        <f>IF(C37=0,"-",SUM(D37:O37)/C37)</f>
        <v>0</v>
      </c>
      <c r="C34" s="1" t="s">
        <v>1</v>
      </c>
      <c r="D34" s="44" t="str">
        <f t="shared" ref="D34:O34" si="22">IF(D37=0,"-",IF(D37="","-",IF(D35="y",$Q$35,IF(D36="y",$Q$36,0%))))</f>
        <v>-</v>
      </c>
      <c r="E34" s="44" t="str">
        <f t="shared" si="22"/>
        <v>-</v>
      </c>
      <c r="F34" s="44" t="str">
        <f t="shared" si="22"/>
        <v>-</v>
      </c>
      <c r="G34" s="44" t="str">
        <f t="shared" si="22"/>
        <v>-</v>
      </c>
      <c r="H34" s="44" t="str">
        <f t="shared" si="22"/>
        <v>-</v>
      </c>
      <c r="I34" s="44" t="str">
        <f t="shared" si="22"/>
        <v>-</v>
      </c>
      <c r="J34" s="44" t="str">
        <f t="shared" si="22"/>
        <v>-</v>
      </c>
      <c r="K34" s="44" t="str">
        <f t="shared" si="22"/>
        <v>-</v>
      </c>
      <c r="L34" s="44" t="str">
        <f>IF(L37=0,"-",IF(L37="","-",IF(L35="y",$Q$35,IF(L36="y",$Q$36,0%))))</f>
        <v>-</v>
      </c>
      <c r="M34" s="44" t="str">
        <f t="shared" si="22"/>
        <v>-</v>
      </c>
      <c r="N34" s="44" t="str">
        <f t="shared" si="22"/>
        <v>-</v>
      </c>
      <c r="O34" s="44" t="str">
        <f t="shared" si="22"/>
        <v>-</v>
      </c>
      <c r="Q34" s="44" t="s">
        <v>47</v>
      </c>
    </row>
    <row r="35" spans="1:22" ht="18" customHeight="1" x14ac:dyDescent="0.2">
      <c r="A35" s="45" t="str">
        <f>OVERALL!A35</f>
        <v>AUDIO ISSUE (MAJOR IMPACT)</v>
      </c>
      <c r="B35" s="3">
        <f>IF(C35=0,"-",COUNTIF(D35:O35,"y")/C35)</f>
        <v>0</v>
      </c>
      <c r="C35" s="26">
        <f>$C$2-COUNTIF(D35:O35, "-")</f>
        <v>12</v>
      </c>
      <c r="D35" s="302" t="s">
        <v>103</v>
      </c>
      <c r="E35" s="295" t="s">
        <v>103</v>
      </c>
      <c r="F35" s="293" t="s">
        <v>103</v>
      </c>
      <c r="G35" s="324" t="s">
        <v>103</v>
      </c>
      <c r="H35" s="316" t="s">
        <v>103</v>
      </c>
      <c r="I35" s="297" t="s">
        <v>103</v>
      </c>
      <c r="J35" s="304" t="s">
        <v>103</v>
      </c>
      <c r="K35" s="312" t="s">
        <v>103</v>
      </c>
      <c r="L35" s="320" t="s">
        <v>103</v>
      </c>
      <c r="M35" s="326" t="s">
        <v>103</v>
      </c>
      <c r="N35" s="326" t="s">
        <v>103</v>
      </c>
      <c r="O35" s="306" t="s">
        <v>103</v>
      </c>
      <c r="Q35" s="48">
        <v>-0.3</v>
      </c>
      <c r="S35" s="48"/>
      <c r="T35" s="48"/>
      <c r="U35" s="48"/>
    </row>
    <row r="36" spans="1:22" ht="18" customHeight="1" x14ac:dyDescent="0.2">
      <c r="A36" s="45" t="str">
        <f>OVERALL!A36</f>
        <v>AUDIO ISSUE (DISTRACTION)</v>
      </c>
      <c r="B36" s="3">
        <f>IF(C36=0,"-",COUNTIF(D36:O36,"y")/C36)</f>
        <v>0</v>
      </c>
      <c r="C36" s="26">
        <f>$C$2-COUNTIF(D36:O36, "-")</f>
        <v>12</v>
      </c>
      <c r="D36" s="302" t="s">
        <v>103</v>
      </c>
      <c r="E36" s="295" t="s">
        <v>103</v>
      </c>
      <c r="F36" s="293" t="s">
        <v>103</v>
      </c>
      <c r="G36" s="324" t="s">
        <v>103</v>
      </c>
      <c r="H36" s="316" t="s">
        <v>103</v>
      </c>
      <c r="I36" s="297" t="s">
        <v>103</v>
      </c>
      <c r="J36" s="304" t="s">
        <v>103</v>
      </c>
      <c r="K36" s="312" t="s">
        <v>103</v>
      </c>
      <c r="L36" s="320" t="s">
        <v>103</v>
      </c>
      <c r="M36" s="326" t="s">
        <v>103</v>
      </c>
      <c r="N36" s="326" t="s">
        <v>103</v>
      </c>
      <c r="O36" s="306" t="s">
        <v>103</v>
      </c>
      <c r="Q36" s="48">
        <v>-0.1</v>
      </c>
      <c r="S36" s="48"/>
      <c r="T36" s="48"/>
      <c r="U36" s="48"/>
    </row>
    <row r="37" spans="1:22" ht="18" customHeight="1" x14ac:dyDescent="0.2">
      <c r="A37" s="5"/>
      <c r="B37" s="6"/>
      <c r="C37" s="63">
        <f>C35</f>
        <v>12</v>
      </c>
      <c r="D37" s="27">
        <f t="shared" ref="D37:F37" si="23">IF(D35="NA","",COUNTIF(D35:D36, "y"))</f>
        <v>0</v>
      </c>
      <c r="E37" s="27">
        <f t="shared" si="23"/>
        <v>0</v>
      </c>
      <c r="F37" s="27">
        <f t="shared" si="23"/>
        <v>0</v>
      </c>
      <c r="G37" s="27">
        <f t="shared" ref="G37:I37" si="24">IF(G35="NA","",COUNTIF(G35:G36, "y"))</f>
        <v>0</v>
      </c>
      <c r="H37" s="27">
        <f t="shared" si="24"/>
        <v>0</v>
      </c>
      <c r="I37" s="27">
        <f t="shared" si="24"/>
        <v>0</v>
      </c>
      <c r="J37" s="27">
        <f t="shared" ref="J37:O37" si="25">IF(J35="NA","",COUNTIF(J35:J36, "y"))</f>
        <v>0</v>
      </c>
      <c r="K37" s="27">
        <f t="shared" si="25"/>
        <v>0</v>
      </c>
      <c r="L37" s="27">
        <f>IF(L35="NA","",COUNTIF(L35:L36, "y"))</f>
        <v>0</v>
      </c>
      <c r="M37" s="27">
        <f t="shared" si="25"/>
        <v>0</v>
      </c>
      <c r="N37" s="27">
        <f t="shared" si="25"/>
        <v>0</v>
      </c>
      <c r="O37" s="27">
        <f t="shared" si="25"/>
        <v>0</v>
      </c>
    </row>
    <row r="38" spans="1:22" ht="18" customHeight="1" x14ac:dyDescent="0.2">
      <c r="A38" s="333" t="str">
        <f>OVERALL!A38</f>
        <v>ADDITIONAL INSIGHT</v>
      </c>
      <c r="B38" s="334"/>
      <c r="C38" s="10" t="s">
        <v>1</v>
      </c>
      <c r="D38" s="30"/>
      <c r="E38" s="30"/>
      <c r="F38" s="30"/>
      <c r="G38" s="30"/>
      <c r="H38" s="30"/>
      <c r="I38" s="30"/>
      <c r="J38" s="30"/>
      <c r="K38" s="30"/>
      <c r="L38" s="30"/>
      <c r="M38" s="30"/>
      <c r="N38" s="30"/>
      <c r="O38" s="30"/>
    </row>
    <row r="39" spans="1:22" ht="18" customHeight="1" x14ac:dyDescent="0.2">
      <c r="A39" s="33" t="str">
        <f>OVERALL!A39</f>
        <v>CALL ANSWERED-QUALITY</v>
      </c>
      <c r="B39" s="3">
        <f>IF(C39=0,"-",COUNTIF(D39:O39, "y")/C39)</f>
        <v>1</v>
      </c>
      <c r="C39" s="26">
        <f t="shared" ref="C39:C45" si="26">$C$2-COUNTIF(D39:O39, "-")</f>
        <v>12</v>
      </c>
      <c r="D39" s="302" t="s">
        <v>104</v>
      </c>
      <c r="E39" s="295" t="s">
        <v>104</v>
      </c>
      <c r="F39" s="293" t="s">
        <v>104</v>
      </c>
      <c r="G39" s="324" t="s">
        <v>104</v>
      </c>
      <c r="H39" s="316" t="s">
        <v>104</v>
      </c>
      <c r="I39" s="297" t="s">
        <v>104</v>
      </c>
      <c r="J39" s="304" t="s">
        <v>104</v>
      </c>
      <c r="K39" s="312" t="s">
        <v>104</v>
      </c>
      <c r="L39" s="320" t="s">
        <v>104</v>
      </c>
      <c r="M39" s="326" t="s">
        <v>104</v>
      </c>
      <c r="N39" s="326" t="s">
        <v>104</v>
      </c>
      <c r="O39" s="306" t="s">
        <v>104</v>
      </c>
    </row>
    <row r="40" spans="1:22" ht="18" customHeight="1" x14ac:dyDescent="0.2">
      <c r="A40" s="33" t="str">
        <f>OVERALL!A40</f>
        <v>TALK TIME</v>
      </c>
      <c r="B40" s="290">
        <f>IF(C40=0,"-",AVERAGE(D40:O40))</f>
        <v>1.7438271604938275E-3</v>
      </c>
      <c r="C40" s="26">
        <f t="shared" si="26"/>
        <v>12</v>
      </c>
      <c r="D40" s="280">
        <v>1.712962962962963E-3</v>
      </c>
      <c r="E40" s="280">
        <v>9.9537037037037042E-4</v>
      </c>
      <c r="F40" s="280">
        <v>1.2731481481481483E-3</v>
      </c>
      <c r="G40" s="280">
        <v>3.1018518518518517E-3</v>
      </c>
      <c r="H40" s="280">
        <v>2.4189814814814816E-3</v>
      </c>
      <c r="I40" s="280">
        <v>8.7962962962962962E-4</v>
      </c>
      <c r="J40" s="280">
        <v>2.5000000000000001E-3</v>
      </c>
      <c r="K40" s="280">
        <v>1.5046296296296296E-3</v>
      </c>
      <c r="L40" s="280">
        <v>2.9166666666666668E-3</v>
      </c>
      <c r="M40" s="280">
        <v>9.2592592592592596E-4</v>
      </c>
      <c r="N40" s="280">
        <v>1.6782407407407408E-3</v>
      </c>
      <c r="O40" s="280">
        <v>1.0185185185185184E-3</v>
      </c>
      <c r="P40" s="46"/>
      <c r="Q40" s="265"/>
      <c r="R40" s="265"/>
      <c r="S40" s="265"/>
      <c r="T40" s="265"/>
      <c r="U40" s="265"/>
      <c r="V40" s="265"/>
    </row>
    <row r="41" spans="1:22" ht="18" customHeight="1" x14ac:dyDescent="0.2">
      <c r="A41" s="33" t="str">
        <f>OVERALL!A41</f>
        <v>ASSESSOR RATING (0-10)</v>
      </c>
      <c r="B41" s="287">
        <f>IF(C41=0,"-",SUM(D41:O41)/C41)</f>
        <v>5.333333333333333</v>
      </c>
      <c r="C41" s="26">
        <f t="shared" si="26"/>
        <v>12</v>
      </c>
      <c r="D41" s="286">
        <v>6</v>
      </c>
      <c r="E41" s="286">
        <v>5</v>
      </c>
      <c r="F41" s="286">
        <v>4</v>
      </c>
      <c r="G41" s="286">
        <v>6</v>
      </c>
      <c r="H41" s="286">
        <v>6</v>
      </c>
      <c r="I41" s="286">
        <v>4</v>
      </c>
      <c r="J41" s="286">
        <v>6</v>
      </c>
      <c r="K41" s="286">
        <v>6</v>
      </c>
      <c r="L41" s="286">
        <v>6</v>
      </c>
      <c r="M41" s="286">
        <v>5</v>
      </c>
      <c r="N41" s="286">
        <v>5</v>
      </c>
      <c r="O41" s="286">
        <v>5</v>
      </c>
      <c r="P41" s="284"/>
      <c r="Q41" s="285"/>
      <c r="R41" s="285"/>
      <c r="S41" s="285"/>
      <c r="T41" s="285"/>
      <c r="U41" s="285"/>
      <c r="V41" s="285"/>
    </row>
    <row r="42" spans="1:22" ht="18" customHeight="1" x14ac:dyDescent="0.2">
      <c r="A42" s="33" t="str">
        <f>OVERALL!A42</f>
        <v>EXPLAINED KEY FEATURES</v>
      </c>
      <c r="B42" s="3">
        <f>IF(C42=0,"-",COUNTIF(D42:O42, "y")/C42)</f>
        <v>1</v>
      </c>
      <c r="C42" s="26">
        <f t="shared" si="26"/>
        <v>12</v>
      </c>
      <c r="D42" s="302" t="s">
        <v>104</v>
      </c>
      <c r="E42" s="295" t="s">
        <v>104</v>
      </c>
      <c r="F42" s="293" t="s">
        <v>104</v>
      </c>
      <c r="G42" s="324" t="s">
        <v>104</v>
      </c>
      <c r="H42" s="316" t="s">
        <v>104</v>
      </c>
      <c r="I42" s="297" t="s">
        <v>104</v>
      </c>
      <c r="J42" s="304" t="s">
        <v>104</v>
      </c>
      <c r="K42" s="312" t="s">
        <v>104</v>
      </c>
      <c r="L42" s="324" t="s">
        <v>104</v>
      </c>
      <c r="M42" s="326" t="s">
        <v>104</v>
      </c>
      <c r="N42" s="326" t="s">
        <v>104</v>
      </c>
      <c r="O42" s="306" t="s">
        <v>104</v>
      </c>
      <c r="P42" s="47"/>
      <c r="Q42" t="s">
        <v>1</v>
      </c>
    </row>
    <row r="43" spans="1:22" ht="18" customHeight="1" x14ac:dyDescent="0.2">
      <c r="A43" s="33" t="str">
        <f>OVERALL!A43</f>
        <v>REVEALED PRICING</v>
      </c>
      <c r="B43" s="3">
        <f>IF(C43=0,"-",COUNTIF(D43:O43, "y")/C43)</f>
        <v>0.72727272727272729</v>
      </c>
      <c r="C43" s="26">
        <f t="shared" si="26"/>
        <v>11</v>
      </c>
      <c r="D43" s="302" t="s">
        <v>104</v>
      </c>
      <c r="E43" s="295" t="s">
        <v>74</v>
      </c>
      <c r="F43" s="293" t="s">
        <v>103</v>
      </c>
      <c r="G43" s="324" t="s">
        <v>104</v>
      </c>
      <c r="H43" s="316" t="s">
        <v>104</v>
      </c>
      <c r="I43" s="297" t="s">
        <v>103</v>
      </c>
      <c r="J43" s="304" t="s">
        <v>104</v>
      </c>
      <c r="K43" s="312" t="s">
        <v>104</v>
      </c>
      <c r="L43" s="324" t="s">
        <v>103</v>
      </c>
      <c r="M43" s="326" t="s">
        <v>104</v>
      </c>
      <c r="N43" s="326" t="s">
        <v>104</v>
      </c>
      <c r="O43" s="306" t="s">
        <v>104</v>
      </c>
    </row>
    <row r="44" spans="1:22" ht="18" customHeight="1" x14ac:dyDescent="0.2">
      <c r="A44" s="33" t="str">
        <f>OVERALL!A44</f>
        <v>EXPLAINED ACTIONS &amp; PROCESS</v>
      </c>
      <c r="B44" s="3">
        <f>IF(C44=0,"-",COUNTIF(D44:O44, "y")/C44)</f>
        <v>1</v>
      </c>
      <c r="C44" s="26">
        <f t="shared" si="26"/>
        <v>12</v>
      </c>
      <c r="D44" s="302" t="s">
        <v>104</v>
      </c>
      <c r="E44" s="295" t="s">
        <v>104</v>
      </c>
      <c r="F44" s="293" t="s">
        <v>104</v>
      </c>
      <c r="G44" s="324" t="s">
        <v>104</v>
      </c>
      <c r="H44" s="316" t="s">
        <v>104</v>
      </c>
      <c r="I44" s="297" t="s">
        <v>104</v>
      </c>
      <c r="J44" s="304" t="s">
        <v>104</v>
      </c>
      <c r="K44" s="312" t="s">
        <v>104</v>
      </c>
      <c r="L44" s="324" t="s">
        <v>104</v>
      </c>
      <c r="M44" s="326" t="s">
        <v>104</v>
      </c>
      <c r="N44" s="326" t="s">
        <v>104</v>
      </c>
      <c r="O44" s="306" t="s">
        <v>104</v>
      </c>
    </row>
    <row r="45" spans="1:22" ht="18" customHeight="1" x14ac:dyDescent="0.2">
      <c r="A45" s="33" t="str">
        <f>OVERALL!A45</f>
        <v>WEBSITE EDUCATION</v>
      </c>
      <c r="B45" s="3">
        <f>IF(C45=0,"-",COUNTIF(D45:O45, "y")/C45)</f>
        <v>0.83333333333333337</v>
      </c>
      <c r="C45" s="26">
        <f t="shared" si="26"/>
        <v>12</v>
      </c>
      <c r="D45" s="302" t="s">
        <v>104</v>
      </c>
      <c r="E45" s="295" t="s">
        <v>103</v>
      </c>
      <c r="F45" s="293" t="s">
        <v>104</v>
      </c>
      <c r="G45" s="324" t="s">
        <v>104</v>
      </c>
      <c r="H45" s="316" t="s">
        <v>104</v>
      </c>
      <c r="I45" s="297" t="s">
        <v>104</v>
      </c>
      <c r="J45" s="304" t="s">
        <v>104</v>
      </c>
      <c r="K45" s="312" t="s">
        <v>104</v>
      </c>
      <c r="L45" s="324" t="s">
        <v>104</v>
      </c>
      <c r="M45" s="326" t="s">
        <v>104</v>
      </c>
      <c r="N45" s="326" t="s">
        <v>104</v>
      </c>
      <c r="O45" s="306" t="s">
        <v>103</v>
      </c>
    </row>
    <row r="46" spans="1:22" ht="18" customHeight="1" x14ac:dyDescent="0.2">
      <c r="A46" s="18"/>
      <c r="B46" s="3"/>
      <c r="C46" s="26"/>
      <c r="D46" s="263"/>
      <c r="E46" s="263"/>
      <c r="F46" s="263"/>
      <c r="G46" s="263"/>
      <c r="H46" s="263"/>
      <c r="I46" s="263"/>
      <c r="J46" s="263"/>
      <c r="K46" s="263"/>
      <c r="L46" s="263"/>
      <c r="M46" s="263"/>
      <c r="N46" s="263"/>
      <c r="O46" s="263"/>
    </row>
    <row r="47" spans="1:22" ht="135" x14ac:dyDescent="0.2">
      <c r="A47" s="25" t="s">
        <v>1</v>
      </c>
      <c r="B47" s="335" t="s">
        <v>34</v>
      </c>
      <c r="C47" s="336"/>
      <c r="D47" s="23" t="s">
        <v>133</v>
      </c>
      <c r="E47" s="23" t="s">
        <v>118</v>
      </c>
      <c r="F47" s="23" t="s">
        <v>106</v>
      </c>
      <c r="G47" s="23" t="s">
        <v>173</v>
      </c>
      <c r="H47" s="23" t="s">
        <v>163</v>
      </c>
      <c r="I47" s="23" t="s">
        <v>121</v>
      </c>
      <c r="J47" s="23" t="s">
        <v>137</v>
      </c>
      <c r="K47" s="23" t="s">
        <v>159</v>
      </c>
      <c r="L47" s="23" t="s">
        <v>175</v>
      </c>
      <c r="M47" s="23" t="s">
        <v>185</v>
      </c>
      <c r="N47" s="23" t="s">
        <v>189</v>
      </c>
      <c r="O47" s="23" t="s">
        <v>139</v>
      </c>
    </row>
    <row r="48" spans="1:22" ht="18" customHeight="1" x14ac:dyDescent="0.2">
      <c r="A48" s="59" t="s">
        <v>44</v>
      </c>
      <c r="D48" s="50">
        <f t="shared" ref="D48:O48" si="27">IF(D$2="","",IF(D$39="n", "", SUM(D$6,D$12,D$17,D$23,D$28,D$34)))</f>
        <v>0.67083333333333339</v>
      </c>
      <c r="E48" s="50">
        <f t="shared" si="27"/>
        <v>0.52083333333333326</v>
      </c>
      <c r="F48" s="50">
        <f t="shared" si="27"/>
        <v>0.4916666666666667</v>
      </c>
      <c r="G48" s="50">
        <f t="shared" si="27"/>
        <v>0.67083333333333339</v>
      </c>
      <c r="H48" s="50">
        <f t="shared" si="27"/>
        <v>0.62083333333333335</v>
      </c>
      <c r="I48" s="50">
        <f t="shared" si="27"/>
        <v>0.47083333333333327</v>
      </c>
      <c r="J48" s="50">
        <f t="shared" si="27"/>
        <v>0.67083333333333339</v>
      </c>
      <c r="K48" s="50">
        <f t="shared" si="27"/>
        <v>0.60416666666666674</v>
      </c>
      <c r="L48" s="50">
        <f t="shared" si="27"/>
        <v>0.60416666666666674</v>
      </c>
      <c r="M48" s="50">
        <f t="shared" si="27"/>
        <v>0.5541666666666667</v>
      </c>
      <c r="N48" s="50">
        <f t="shared" si="27"/>
        <v>0.5541666666666667</v>
      </c>
      <c r="O48" s="50">
        <f t="shared" si="27"/>
        <v>0.5541666666666667</v>
      </c>
    </row>
    <row r="50" spans="1:15" ht="19" x14ac:dyDescent="0.25">
      <c r="A50" s="110" t="s">
        <v>71</v>
      </c>
      <c r="B50" s="90" t="s">
        <v>72</v>
      </c>
    </row>
    <row r="51" spans="1:15" x14ac:dyDescent="0.2">
      <c r="A51" s="111" t="s">
        <v>60</v>
      </c>
      <c r="B51" s="112">
        <v>0.3</v>
      </c>
      <c r="C51" s="111"/>
      <c r="D51" s="256">
        <f>[1]FRANKSTON!D$4</f>
        <v>0.66500000000000004</v>
      </c>
      <c r="E51" s="256">
        <f>[1]FRANKSTON!E$4</f>
        <v>0.72750000000000004</v>
      </c>
      <c r="F51" s="256">
        <f>[1]FRANKSTON!F$4</f>
        <v>0.72750000000000004</v>
      </c>
      <c r="G51" s="256">
        <f>[1]FRANKSTON!G$4</f>
        <v>0.72750000000000004</v>
      </c>
      <c r="H51" s="256">
        <f>[1]FRANKSTON!H$4</f>
        <v>0.72750000000000004</v>
      </c>
      <c r="I51" s="256">
        <f>[1]FRANKSTON!I$4</f>
        <v>0.75875000000000004</v>
      </c>
      <c r="J51" s="256">
        <f>[1]FRANKSTON!J$4</f>
        <v>0.75875000000000004</v>
      </c>
      <c r="K51" s="256">
        <f>[1]FRANKSTON!K$4</f>
        <v>0.75875000000000004</v>
      </c>
      <c r="L51" s="256">
        <f>[1]FRANKSTON!L$4</f>
        <v>0.75875000000000004</v>
      </c>
      <c r="M51" s="256">
        <f>[1]FRANKSTON!M$4</f>
        <v>0.75875000000000004</v>
      </c>
      <c r="N51" s="256">
        <f>[1]FRANKSTON!N$4</f>
        <v>0.75875000000000004</v>
      </c>
      <c r="O51" s="256">
        <f>[1]FRANKSTON!O$4</f>
        <v>0.75875000000000004</v>
      </c>
    </row>
    <row r="52" spans="1:15" x14ac:dyDescent="0.2">
      <c r="A52" s="111" t="s">
        <v>61</v>
      </c>
      <c r="B52" s="112">
        <v>0.7</v>
      </c>
      <c r="C52" s="111"/>
      <c r="D52" s="257">
        <f t="shared" ref="D52:F52" si="28">D4</f>
        <v>0.67083333333333339</v>
      </c>
      <c r="E52" s="257">
        <f t="shared" si="28"/>
        <v>0.52083333333333326</v>
      </c>
      <c r="F52" s="257">
        <f t="shared" si="28"/>
        <v>0.4916666666666667</v>
      </c>
      <c r="G52" s="257">
        <f t="shared" ref="G52:I52" si="29">G4</f>
        <v>0.67083333333333339</v>
      </c>
      <c r="H52" s="257">
        <f t="shared" si="29"/>
        <v>0.62083333333333335</v>
      </c>
      <c r="I52" s="257">
        <f t="shared" si="29"/>
        <v>0.47083333333333327</v>
      </c>
      <c r="J52" s="257">
        <f t="shared" ref="J52:O52" si="30">J4</f>
        <v>0.67083333333333339</v>
      </c>
      <c r="K52" s="257">
        <f t="shared" si="30"/>
        <v>0.60416666666666674</v>
      </c>
      <c r="L52" s="257">
        <f t="shared" si="30"/>
        <v>0.60416666666666674</v>
      </c>
      <c r="M52" s="257">
        <f t="shared" si="30"/>
        <v>0.5541666666666667</v>
      </c>
      <c r="N52" s="257">
        <f t="shared" si="30"/>
        <v>0.5541666666666667</v>
      </c>
      <c r="O52" s="257">
        <f t="shared" si="30"/>
        <v>0.5541666666666667</v>
      </c>
    </row>
    <row r="53" spans="1:15" x14ac:dyDescent="0.2">
      <c r="A53" t="s">
        <v>1</v>
      </c>
      <c r="D53" s="49"/>
      <c r="E53" s="49"/>
      <c r="F53" s="49"/>
      <c r="G53" s="49"/>
      <c r="H53" s="49"/>
      <c r="I53" s="49"/>
      <c r="J53" s="49"/>
      <c r="K53" s="49"/>
      <c r="L53" s="49"/>
      <c r="M53" s="49"/>
      <c r="N53" s="49"/>
      <c r="O53" s="49"/>
    </row>
    <row r="54" spans="1:15" x14ac:dyDescent="0.2">
      <c r="A54" s="113" t="s">
        <v>73</v>
      </c>
      <c r="D54" s="49"/>
      <c r="E54" s="49"/>
      <c r="F54" s="49"/>
      <c r="G54" s="49"/>
      <c r="H54" s="49"/>
      <c r="I54" s="49"/>
      <c r="J54" s="49"/>
      <c r="K54" s="49"/>
      <c r="L54" s="49"/>
      <c r="M54" s="49"/>
      <c r="N54" s="49"/>
      <c r="O54" s="49"/>
    </row>
    <row r="55" spans="1:15" x14ac:dyDescent="0.2">
      <c r="A55" s="111" t="s">
        <v>60</v>
      </c>
      <c r="B55" s="111"/>
      <c r="C55" s="111"/>
      <c r="D55" s="257">
        <f>IF(D51="-","-",D51*$B$51)</f>
        <v>0.19950000000000001</v>
      </c>
      <c r="E55" s="257">
        <f t="shared" ref="E55:F55" si="31">IF(E51="-","-",E51*$B$51)</f>
        <v>0.21825</v>
      </c>
      <c r="F55" s="257">
        <f t="shared" si="31"/>
        <v>0.21825</v>
      </c>
      <c r="G55" s="257">
        <f t="shared" ref="G55:I55" si="32">IF(G51="-","-",G51*$B$51)</f>
        <v>0.21825</v>
      </c>
      <c r="H55" s="257">
        <f t="shared" si="32"/>
        <v>0.21825</v>
      </c>
      <c r="I55" s="257">
        <f t="shared" si="32"/>
        <v>0.22762499999999999</v>
      </c>
      <c r="J55" s="257">
        <f t="shared" ref="J55:O55" si="33">IF(J51="-","-",J51*$B$51)</f>
        <v>0.22762499999999999</v>
      </c>
      <c r="K55" s="257">
        <f t="shared" si="33"/>
        <v>0.22762499999999999</v>
      </c>
      <c r="L55" s="257">
        <f t="shared" si="33"/>
        <v>0.22762499999999999</v>
      </c>
      <c r="M55" s="257">
        <f t="shared" si="33"/>
        <v>0.22762499999999999</v>
      </c>
      <c r="N55" s="257">
        <f t="shared" si="33"/>
        <v>0.22762499999999999</v>
      </c>
      <c r="O55" s="257">
        <f t="shared" si="33"/>
        <v>0.22762499999999999</v>
      </c>
    </row>
    <row r="56" spans="1:15" x14ac:dyDescent="0.2">
      <c r="A56" s="111" t="s">
        <v>61</v>
      </c>
      <c r="B56" s="111"/>
      <c r="C56" s="111"/>
      <c r="D56" s="257">
        <f t="shared" ref="D56:F56" si="34">IF(D52="-","-",D52*$B$52)</f>
        <v>0.46958333333333335</v>
      </c>
      <c r="E56" s="257">
        <f t="shared" si="34"/>
        <v>0.36458333333333326</v>
      </c>
      <c r="F56" s="257">
        <f t="shared" si="34"/>
        <v>0.34416666666666668</v>
      </c>
      <c r="G56" s="257">
        <f t="shared" ref="G56:I56" si="35">IF(G52="-","-",G52*$B$52)</f>
        <v>0.46958333333333335</v>
      </c>
      <c r="H56" s="257">
        <f t="shared" si="35"/>
        <v>0.43458333333333332</v>
      </c>
      <c r="I56" s="257">
        <f t="shared" si="35"/>
        <v>0.32958333333333328</v>
      </c>
      <c r="J56" s="257">
        <f t="shared" ref="J56:O56" si="36">IF(J52="-","-",J52*$B$52)</f>
        <v>0.46958333333333335</v>
      </c>
      <c r="K56" s="257">
        <f t="shared" si="36"/>
        <v>0.42291666666666672</v>
      </c>
      <c r="L56" s="257">
        <f t="shared" si="36"/>
        <v>0.42291666666666672</v>
      </c>
      <c r="M56" s="257">
        <f t="shared" si="36"/>
        <v>0.38791666666666669</v>
      </c>
      <c r="N56" s="257">
        <f t="shared" si="36"/>
        <v>0.38791666666666669</v>
      </c>
      <c r="O56" s="257">
        <f t="shared" si="36"/>
        <v>0.38791666666666669</v>
      </c>
    </row>
    <row r="57" spans="1:15" x14ac:dyDescent="0.2">
      <c r="A57" s="114" t="s">
        <v>56</v>
      </c>
      <c r="B57" s="114"/>
      <c r="C57" s="114"/>
      <c r="D57" s="115">
        <f t="shared" ref="D57:F57" si="37">IF(D51="","",IF(D52="","",SUM(D55:D56)))</f>
        <v>0.66908333333333336</v>
      </c>
      <c r="E57" s="115">
        <f t="shared" si="37"/>
        <v>0.58283333333333331</v>
      </c>
      <c r="F57" s="115">
        <f t="shared" si="37"/>
        <v>0.56241666666666668</v>
      </c>
      <c r="G57" s="115">
        <f t="shared" ref="G57:I57" si="38">IF(G51="","",IF(G52="","",SUM(G55:G56)))</f>
        <v>0.6878333333333333</v>
      </c>
      <c r="H57" s="115">
        <f t="shared" si="38"/>
        <v>0.65283333333333338</v>
      </c>
      <c r="I57" s="115">
        <f t="shared" si="38"/>
        <v>0.55720833333333331</v>
      </c>
      <c r="J57" s="115">
        <f t="shared" ref="J57:O57" si="39">IF(J51="","",IF(J52="","",SUM(J55:J56)))</f>
        <v>0.69720833333333332</v>
      </c>
      <c r="K57" s="115">
        <f t="shared" si="39"/>
        <v>0.65054166666666668</v>
      </c>
      <c r="L57" s="115">
        <f t="shared" si="39"/>
        <v>0.65054166666666668</v>
      </c>
      <c r="M57" s="115">
        <f t="shared" si="39"/>
        <v>0.61554166666666665</v>
      </c>
      <c r="N57" s="115">
        <f t="shared" si="39"/>
        <v>0.61554166666666665</v>
      </c>
      <c r="O57" s="115">
        <f t="shared" si="39"/>
        <v>0.61554166666666665</v>
      </c>
    </row>
  </sheetData>
  <conditionalFormatting sqref="B4">
    <cfRule type="cellIs" dxfId="186" priority="9" operator="between">
      <formula>0.604999</formula>
      <formula>0.754999</formula>
    </cfRule>
    <cfRule type="cellIs" dxfId="185" priority="10" operator="between">
      <formula>0.44999</formula>
      <formula>0.605</formula>
    </cfRule>
    <cfRule type="cellIs" dxfId="184" priority="11" operator="lessThan">
      <formula>0.45</formula>
    </cfRule>
    <cfRule type="cellIs" dxfId="183" priority="8" operator="between">
      <formula>0.754999</formula>
      <formula>0.905</formula>
    </cfRule>
    <cfRule type="cellIs" dxfId="182" priority="7" operator="greaterThanOrEqual">
      <formula>0.905</formula>
    </cfRule>
    <cfRule type="containsBlanks" dxfId="181" priority="6">
      <formula>LEN(TRIM(B4))=0</formula>
    </cfRule>
  </conditionalFormatting>
  <conditionalFormatting sqref="B6">
    <cfRule type="containsText" dxfId="180" priority="5" operator="containsText" text="NA">
      <formula>NOT(ISERROR(SEARCH("NA",B6)))</formula>
    </cfRule>
  </conditionalFormatting>
  <conditionalFormatting sqref="B12">
    <cfRule type="containsText" dxfId="179" priority="4" operator="containsText" text="NA">
      <formula>NOT(ISERROR(SEARCH("NA",B12)))</formula>
    </cfRule>
  </conditionalFormatting>
  <conditionalFormatting sqref="B17">
    <cfRule type="containsText" dxfId="178" priority="3" operator="containsText" text="NA">
      <formula>NOT(ISERROR(SEARCH("NA",B17)))</formula>
    </cfRule>
  </conditionalFormatting>
  <conditionalFormatting sqref="B23">
    <cfRule type="containsText" dxfId="177" priority="2" operator="containsText" text="NA">
      <formula>NOT(ISERROR(SEARCH("NA",B23)))</formula>
    </cfRule>
  </conditionalFormatting>
  <conditionalFormatting sqref="B28">
    <cfRule type="containsText" dxfId="176" priority="1" operator="containsText" text="NA">
      <formula>NOT(ISERROR(SEARCH("NA",B28)))</formula>
    </cfRule>
  </conditionalFormatting>
  <conditionalFormatting sqref="D4:O4">
    <cfRule type="containsBlanks" dxfId="175" priority="12">
      <formula>LEN(TRIM(D4))=0</formula>
    </cfRule>
    <cfRule type="cellIs" dxfId="174" priority="13" operator="greaterThanOrEqual">
      <formula>0.905</formula>
    </cfRule>
    <cfRule type="cellIs" dxfId="173" priority="14" operator="between">
      <formula>0.754999</formula>
      <formula>0.905</formula>
    </cfRule>
    <cfRule type="cellIs" dxfId="172" priority="15" operator="between">
      <formula>0.604999</formula>
      <formula>0.754999</formula>
    </cfRule>
    <cfRule type="cellIs" dxfId="171" priority="16" operator="between">
      <formula>0.44999</formula>
      <formula>0.605</formula>
    </cfRule>
    <cfRule type="cellIs" dxfId="170" priority="17" operator="lessThan">
      <formula>0.45</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REPORT</vt:lpstr>
      <vt:lpstr>LOAD_SHEET</vt:lpstr>
      <vt:lpstr>OVERALL</vt:lpstr>
      <vt:lpstr>BAYSIDE</vt:lpstr>
      <vt:lpstr>BOORANDARA</vt:lpstr>
      <vt:lpstr>BRISBANE</vt:lpstr>
      <vt:lpstr>CASEY</vt:lpstr>
      <vt:lpstr>GEELONG</vt:lpstr>
      <vt:lpstr>FRANKSTON</vt:lpstr>
      <vt:lpstr>KINGSTON</vt:lpstr>
      <vt:lpstr>KNOX</vt:lpstr>
      <vt:lpstr>LAUNCESTON</vt:lpstr>
      <vt:lpstr>MANNINGHAM</vt:lpstr>
      <vt:lpstr>MAROONDAH</vt:lpstr>
      <vt:lpstr>MONASH</vt:lpstr>
      <vt:lpstr>MORNINGTON</vt:lpstr>
      <vt:lpstr>ONKAPARINGA</vt:lpstr>
      <vt:lpstr>STIRLING</vt:lpstr>
      <vt:lpstr>WHITEHORSE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2026-08-12T01:56:42Z</dcterms:modified>
</cp:coreProperties>
</file>