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BANKS/ACCESS/"/>
    </mc:Choice>
  </mc:AlternateContent>
  <xr:revisionPtr revIDLastSave="0" documentId="8_{55E6CF19-7AD5-CD44-8C91-72F141F00E34}" xr6:coauthVersionLast="47" xr6:coauthVersionMax="47" xr10:uidLastSave="{00000000-0000-0000-0000-000000000000}"/>
  <bookViews>
    <workbookView xWindow="0" yWindow="0" windowWidth="25600" windowHeight="16000" firstSheet="1" activeTab="2" xr2:uid="{00000000-000D-0000-FFFF-FFFF00000000}"/>
  </bookViews>
  <sheets>
    <sheet name="REPORT" sheetId="1" r:id="rId1"/>
    <sheet name="LOAD_SHEET" sheetId="2" r:id="rId2"/>
    <sheet name="OVERALL" sheetId="3" r:id="rId3"/>
    <sheet name="ANZ" sheetId="4" r:id="rId4"/>
    <sheet name="BENDIGO" sheetId="5" r:id="rId5"/>
    <sheet name="CBA" sheetId="6" r:id="rId6"/>
    <sheet name="ING" sheetId="7" r:id="rId7"/>
    <sheet name="nab" sheetId="8" r:id="rId8"/>
    <sheet name="WESTPAC" sheetId="9" r:id="rId9"/>
    <sheet name="BANK_AUSTRALIA" sheetId="10" r:id="rId10"/>
    <sheet name="GREAT_SOUTHERN" sheetId="11" r:id="rId11"/>
    <sheet name="HUME"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6" roundtripDataChecksum="X5upO7L2E0mNcekamewj4VIVUhi5JQE1LALUTYKlwFI="/>
    </ext>
  </extLst>
</workbook>
</file>

<file path=xl/calcChain.xml><?xml version="1.0" encoding="utf-8"?>
<calcChain xmlns="http://schemas.openxmlformats.org/spreadsheetml/2006/main">
  <c r="I82" i="12" l="1"/>
  <c r="H82" i="12"/>
  <c r="G82" i="12"/>
  <c r="F82" i="12"/>
  <c r="E82" i="12"/>
  <c r="D82" i="12"/>
  <c r="I80" i="12"/>
  <c r="H80" i="12"/>
  <c r="G80" i="12"/>
  <c r="F80" i="12"/>
  <c r="E80" i="12"/>
  <c r="D80" i="12"/>
  <c r="I79" i="12"/>
  <c r="I81" i="12" s="1"/>
  <c r="I83" i="12" s="1"/>
  <c r="E79" i="12"/>
  <c r="E81" i="12" s="1"/>
  <c r="E83" i="12" s="1"/>
  <c r="I78" i="12"/>
  <c r="H78" i="12"/>
  <c r="G78" i="12"/>
  <c r="F78" i="12"/>
  <c r="E78" i="12"/>
  <c r="D78" i="12"/>
  <c r="I77" i="12"/>
  <c r="H77" i="12"/>
  <c r="G77" i="12"/>
  <c r="G79" i="12" s="1"/>
  <c r="F77" i="12"/>
  <c r="E77" i="12"/>
  <c r="D77" i="12"/>
  <c r="I76" i="12"/>
  <c r="H76" i="12"/>
  <c r="H79" i="12" s="1"/>
  <c r="G76" i="12"/>
  <c r="F76" i="12"/>
  <c r="F79" i="12" s="1"/>
  <c r="F81" i="12" s="1"/>
  <c r="F83" i="12" s="1"/>
  <c r="E76" i="12"/>
  <c r="D76" i="12"/>
  <c r="D79" i="12" s="1"/>
  <c r="B70" i="12"/>
  <c r="B69" i="12"/>
  <c r="B68" i="12"/>
  <c r="B67" i="12"/>
  <c r="B66" i="12"/>
  <c r="B65" i="12"/>
  <c r="I55" i="12"/>
  <c r="H55" i="12"/>
  <c r="G55" i="12"/>
  <c r="F55" i="12"/>
  <c r="E55" i="12"/>
  <c r="D55" i="12"/>
  <c r="A54" i="12"/>
  <c r="I53" i="12"/>
  <c r="H53" i="12"/>
  <c r="G53" i="12"/>
  <c r="F53" i="12"/>
  <c r="E53" i="12"/>
  <c r="D53" i="12"/>
  <c r="C52" i="12"/>
  <c r="Q51" i="12"/>
  <c r="P51" i="12"/>
  <c r="O51" i="12"/>
  <c r="N51" i="12"/>
  <c r="M51" i="12"/>
  <c r="L51" i="12"/>
  <c r="C51" i="12"/>
  <c r="Q50" i="12"/>
  <c r="P50" i="12"/>
  <c r="O50" i="12"/>
  <c r="N50" i="12"/>
  <c r="M50" i="12"/>
  <c r="L50" i="12"/>
  <c r="C50" i="12"/>
  <c r="Q49" i="12"/>
  <c r="P49" i="12"/>
  <c r="O49" i="12"/>
  <c r="N49" i="12"/>
  <c r="M49" i="12"/>
  <c r="L49" i="12"/>
  <c r="C49" i="12"/>
  <c r="Q48" i="12"/>
  <c r="P48" i="12"/>
  <c r="O48" i="12"/>
  <c r="N48" i="12"/>
  <c r="M48" i="12"/>
  <c r="L48" i="12"/>
  <c r="C48" i="12"/>
  <c r="Q47" i="12"/>
  <c r="P47" i="12"/>
  <c r="O47" i="12"/>
  <c r="N47" i="12"/>
  <c r="M47" i="12"/>
  <c r="L47" i="12"/>
  <c r="C47" i="12"/>
  <c r="Q46" i="12"/>
  <c r="P46" i="12"/>
  <c r="O46" i="12"/>
  <c r="N46" i="12"/>
  <c r="M46" i="12"/>
  <c r="L46" i="12"/>
  <c r="C46" i="12"/>
  <c r="Q45" i="12"/>
  <c r="P45" i="12"/>
  <c r="O45" i="12"/>
  <c r="N45" i="12"/>
  <c r="M45" i="12"/>
  <c r="L45" i="12"/>
  <c r="C45" i="12"/>
  <c r="Q44" i="12"/>
  <c r="P44" i="12"/>
  <c r="O44" i="12"/>
  <c r="O43" i="12" s="1"/>
  <c r="N44" i="12"/>
  <c r="M44" i="12"/>
  <c r="L44" i="12"/>
  <c r="C44" i="12"/>
  <c r="C43" i="12"/>
  <c r="I41" i="12"/>
  <c r="H41" i="12"/>
  <c r="G41" i="12"/>
  <c r="F41" i="12"/>
  <c r="E41" i="12"/>
  <c r="D41" i="12"/>
  <c r="I40" i="12"/>
  <c r="I42" i="12" s="1"/>
  <c r="I33" i="12" s="1"/>
  <c r="H40" i="12"/>
  <c r="G40" i="12"/>
  <c r="F40" i="12"/>
  <c r="E40" i="12"/>
  <c r="D40" i="12"/>
  <c r="I39" i="12"/>
  <c r="H39" i="12"/>
  <c r="G39" i="12"/>
  <c r="F39" i="12"/>
  <c r="E39" i="12"/>
  <c r="D39" i="12"/>
  <c r="I38" i="12"/>
  <c r="H38" i="12"/>
  <c r="G38" i="12"/>
  <c r="F38" i="12"/>
  <c r="E38" i="12"/>
  <c r="D38" i="12"/>
  <c r="I37" i="12"/>
  <c r="H37" i="12"/>
  <c r="G37" i="12"/>
  <c r="F37" i="12"/>
  <c r="E37" i="12"/>
  <c r="D37" i="12"/>
  <c r="I36" i="12"/>
  <c r="H36" i="12"/>
  <c r="G36" i="12"/>
  <c r="F36" i="12"/>
  <c r="E36" i="12"/>
  <c r="D36" i="12"/>
  <c r="I35" i="12"/>
  <c r="H35" i="12"/>
  <c r="G35" i="12"/>
  <c r="F35" i="12"/>
  <c r="E35" i="12"/>
  <c r="D35" i="12"/>
  <c r="I34" i="12"/>
  <c r="F34" i="12"/>
  <c r="F42" i="12" s="1"/>
  <c r="E34" i="12"/>
  <c r="F33" i="12"/>
  <c r="A33" i="12"/>
  <c r="I32" i="12"/>
  <c r="H32" i="12"/>
  <c r="G32" i="12"/>
  <c r="F32" i="12"/>
  <c r="E32" i="12"/>
  <c r="D32" i="12"/>
  <c r="A26" i="12"/>
  <c r="I25" i="12"/>
  <c r="H25" i="12"/>
  <c r="G25" i="12"/>
  <c r="F25" i="12"/>
  <c r="E25" i="12"/>
  <c r="D25" i="12"/>
  <c r="A20" i="12"/>
  <c r="H19" i="12"/>
  <c r="F19" i="12"/>
  <c r="I13" i="12"/>
  <c r="I19" i="12" s="1"/>
  <c r="H13" i="12"/>
  <c r="G13" i="12"/>
  <c r="F13" i="12"/>
  <c r="E13" i="12"/>
  <c r="E19" i="12" s="1"/>
  <c r="D13" i="12"/>
  <c r="I12" i="12"/>
  <c r="H12" i="12"/>
  <c r="G12" i="12"/>
  <c r="F12" i="12"/>
  <c r="E12" i="12"/>
  <c r="D12" i="12"/>
  <c r="A11" i="12"/>
  <c r="I10" i="12"/>
  <c r="D10" i="12"/>
  <c r="F9" i="12"/>
  <c r="E9" i="12"/>
  <c r="E8" i="12"/>
  <c r="F8" i="12" s="1"/>
  <c r="E7" i="12"/>
  <c r="A6" i="12"/>
  <c r="A4" i="12"/>
  <c r="A3" i="12"/>
  <c r="A1" i="12"/>
  <c r="I82" i="11"/>
  <c r="H82" i="11"/>
  <c r="G82" i="11"/>
  <c r="F82" i="11"/>
  <c r="E82" i="11"/>
  <c r="D82" i="11"/>
  <c r="E81" i="11"/>
  <c r="E83" i="11" s="1"/>
  <c r="I80" i="11"/>
  <c r="H80" i="11"/>
  <c r="H36" i="11" s="1"/>
  <c r="G80" i="11"/>
  <c r="F80" i="11"/>
  <c r="E80" i="11"/>
  <c r="D80" i="11"/>
  <c r="D36" i="11" s="1"/>
  <c r="I79" i="11"/>
  <c r="I81" i="11" s="1"/>
  <c r="I83" i="11" s="1"/>
  <c r="H79" i="11"/>
  <c r="I78" i="11"/>
  <c r="H78" i="11"/>
  <c r="G78" i="11"/>
  <c r="F78" i="11"/>
  <c r="E78" i="11"/>
  <c r="D78" i="11"/>
  <c r="I77" i="11"/>
  <c r="H77" i="11"/>
  <c r="G77" i="11"/>
  <c r="F77" i="11"/>
  <c r="E77" i="11"/>
  <c r="E79" i="11" s="1"/>
  <c r="D77" i="11"/>
  <c r="I76" i="11"/>
  <c r="H76" i="11"/>
  <c r="G76" i="11"/>
  <c r="G79" i="11" s="1"/>
  <c r="F76" i="11"/>
  <c r="F79" i="11" s="1"/>
  <c r="F81" i="11" s="1"/>
  <c r="F83" i="11" s="1"/>
  <c r="E76" i="11"/>
  <c r="D76" i="11"/>
  <c r="D79" i="11" s="1"/>
  <c r="B70" i="11"/>
  <c r="B69" i="11"/>
  <c r="B68" i="11"/>
  <c r="B67" i="11"/>
  <c r="B66" i="11"/>
  <c r="B65" i="11"/>
  <c r="I55" i="11"/>
  <c r="H55" i="11"/>
  <c r="G55" i="11"/>
  <c r="F55" i="11"/>
  <c r="E55" i="11"/>
  <c r="D55" i="11"/>
  <c r="A54" i="11"/>
  <c r="I53" i="11"/>
  <c r="H53" i="11"/>
  <c r="G53" i="11"/>
  <c r="F53" i="11"/>
  <c r="E53" i="11"/>
  <c r="D53" i="11"/>
  <c r="C52" i="11"/>
  <c r="Q51" i="11"/>
  <c r="O51" i="11"/>
  <c r="M51" i="11"/>
  <c r="L51" i="11"/>
  <c r="C51" i="11"/>
  <c r="N51" i="11" s="1"/>
  <c r="Q50" i="11"/>
  <c r="P50" i="11"/>
  <c r="O50" i="11"/>
  <c r="N50" i="11"/>
  <c r="M50" i="11"/>
  <c r="L50" i="11"/>
  <c r="C50" i="11"/>
  <c r="Q49" i="11"/>
  <c r="P49" i="11"/>
  <c r="O49" i="11"/>
  <c r="N49" i="11"/>
  <c r="M49" i="11"/>
  <c r="L49" i="11"/>
  <c r="C49" i="11"/>
  <c r="Q48" i="11"/>
  <c r="P48" i="11"/>
  <c r="O48" i="11"/>
  <c r="N48" i="11"/>
  <c r="M48" i="11"/>
  <c r="L48" i="11"/>
  <c r="C48" i="11"/>
  <c r="Q47" i="11"/>
  <c r="P47" i="11"/>
  <c r="O47" i="11"/>
  <c r="N47" i="11"/>
  <c r="M47" i="11"/>
  <c r="L47" i="11"/>
  <c r="C47" i="11"/>
  <c r="Q46" i="11"/>
  <c r="P46" i="11"/>
  <c r="O46" i="11"/>
  <c r="N46" i="11"/>
  <c r="M46" i="11"/>
  <c r="L46" i="11"/>
  <c r="C46" i="11"/>
  <c r="Q45" i="11"/>
  <c r="P45" i="11"/>
  <c r="O45" i="11"/>
  <c r="N45" i="11"/>
  <c r="N43" i="11" s="1"/>
  <c r="M45" i="11"/>
  <c r="L45" i="11"/>
  <c r="C45" i="11"/>
  <c r="Q44" i="11"/>
  <c r="P44" i="11"/>
  <c r="O44" i="11"/>
  <c r="N44" i="11"/>
  <c r="M44" i="11"/>
  <c r="L44" i="11"/>
  <c r="C44" i="11"/>
  <c r="Q43" i="11"/>
  <c r="L43" i="11"/>
  <c r="C43" i="11"/>
  <c r="I41" i="11"/>
  <c r="H41" i="11"/>
  <c r="G41" i="11"/>
  <c r="F41" i="11"/>
  <c r="E41" i="11"/>
  <c r="D41" i="11"/>
  <c r="H40" i="11"/>
  <c r="G40" i="11"/>
  <c r="D40" i="11"/>
  <c r="H39" i="11"/>
  <c r="G39" i="11"/>
  <c r="D39" i="11"/>
  <c r="H38" i="11"/>
  <c r="G38" i="11"/>
  <c r="E38" i="11"/>
  <c r="D38" i="11"/>
  <c r="I37" i="11"/>
  <c r="H37" i="11"/>
  <c r="G37" i="11"/>
  <c r="F37" i="11"/>
  <c r="E37" i="11"/>
  <c r="D37" i="11"/>
  <c r="I36" i="11"/>
  <c r="G36" i="11"/>
  <c r="F36" i="11"/>
  <c r="E36" i="11"/>
  <c r="I35" i="11"/>
  <c r="H35" i="11"/>
  <c r="G35" i="11"/>
  <c r="F35" i="11"/>
  <c r="E35" i="11"/>
  <c r="D35" i="11"/>
  <c r="F34" i="11"/>
  <c r="E34" i="11"/>
  <c r="A33" i="11"/>
  <c r="I32" i="11"/>
  <c r="H32" i="11"/>
  <c r="G32" i="11"/>
  <c r="F32" i="11"/>
  <c r="E32" i="11"/>
  <c r="D32" i="11"/>
  <c r="C28" i="11"/>
  <c r="B28" i="11" s="1"/>
  <c r="A26" i="11"/>
  <c r="I25" i="11"/>
  <c r="H25" i="11"/>
  <c r="G25" i="11"/>
  <c r="F25" i="11"/>
  <c r="E25" i="11"/>
  <c r="D25" i="11"/>
  <c r="C22" i="11"/>
  <c r="B22" i="11" s="1"/>
  <c r="A20" i="11"/>
  <c r="H19" i="11"/>
  <c r="F19" i="11"/>
  <c r="I13" i="11"/>
  <c r="H13" i="11"/>
  <c r="G13" i="11"/>
  <c r="F13" i="11"/>
  <c r="E13" i="11"/>
  <c r="D13" i="11"/>
  <c r="I12" i="11"/>
  <c r="I19" i="11" s="1"/>
  <c r="H12" i="11"/>
  <c r="G12" i="11"/>
  <c r="G19" i="11" s="1"/>
  <c r="F12" i="11"/>
  <c r="C2" i="11" s="1"/>
  <c r="E12" i="11"/>
  <c r="E19" i="11" s="1"/>
  <c r="D12" i="11"/>
  <c r="D19" i="11" s="1"/>
  <c r="A11" i="11"/>
  <c r="I10" i="11"/>
  <c r="D10" i="11"/>
  <c r="E9" i="11"/>
  <c r="F9" i="11" s="1"/>
  <c r="F8" i="11"/>
  <c r="E8" i="11"/>
  <c r="E7" i="11"/>
  <c r="A6" i="11"/>
  <c r="A4" i="11"/>
  <c r="A3" i="11"/>
  <c r="A1" i="11"/>
  <c r="I82" i="10"/>
  <c r="H82" i="10"/>
  <c r="G82" i="10"/>
  <c r="F82" i="10"/>
  <c r="E82" i="10"/>
  <c r="D82" i="10"/>
  <c r="G81" i="10"/>
  <c r="G83" i="10" s="1"/>
  <c r="I80" i="10"/>
  <c r="I35" i="10" s="1"/>
  <c r="H80" i="10"/>
  <c r="G80" i="10"/>
  <c r="F80" i="10"/>
  <c r="E80" i="10"/>
  <c r="D80" i="10"/>
  <c r="F79" i="10"/>
  <c r="I78" i="10"/>
  <c r="H78" i="10"/>
  <c r="G78" i="10"/>
  <c r="F78" i="10"/>
  <c r="E78" i="10"/>
  <c r="D78" i="10"/>
  <c r="I77" i="10"/>
  <c r="I79" i="10" s="1"/>
  <c r="H77" i="10"/>
  <c r="G77" i="10"/>
  <c r="G79" i="10" s="1"/>
  <c r="F77" i="10"/>
  <c r="E77" i="10"/>
  <c r="D77" i="10"/>
  <c r="I76" i="10"/>
  <c r="H76" i="10"/>
  <c r="G76" i="10"/>
  <c r="F76" i="10"/>
  <c r="E76" i="10"/>
  <c r="D76" i="10"/>
  <c r="A76" i="10"/>
  <c r="B70" i="10"/>
  <c r="B69" i="10"/>
  <c r="B68" i="10"/>
  <c r="B67" i="10"/>
  <c r="B66" i="10"/>
  <c r="B65" i="10"/>
  <c r="I55" i="10"/>
  <c r="H55" i="10"/>
  <c r="G55" i="10"/>
  <c r="F55" i="10"/>
  <c r="E55" i="10"/>
  <c r="D55" i="10"/>
  <c r="A54" i="10"/>
  <c r="I53" i="10"/>
  <c r="H53" i="10"/>
  <c r="G53" i="10"/>
  <c r="F53" i="10"/>
  <c r="E53" i="10"/>
  <c r="D53" i="10"/>
  <c r="C52" i="10"/>
  <c r="N51" i="10"/>
  <c r="M51" i="10"/>
  <c r="C51" i="10"/>
  <c r="Q50" i="10"/>
  <c r="P50" i="10"/>
  <c r="O50" i="10"/>
  <c r="N50" i="10"/>
  <c r="M50" i="10"/>
  <c r="L50" i="10"/>
  <c r="C50" i="10"/>
  <c r="Q49" i="10"/>
  <c r="P49" i="10"/>
  <c r="N49" i="10"/>
  <c r="M49" i="10"/>
  <c r="L49" i="10"/>
  <c r="C49" i="10"/>
  <c r="O49" i="10" s="1"/>
  <c r="A49" i="10"/>
  <c r="Q48" i="10"/>
  <c r="P48" i="10"/>
  <c r="O48" i="10"/>
  <c r="N48" i="10"/>
  <c r="M48" i="10"/>
  <c r="L48" i="10"/>
  <c r="C48" i="10"/>
  <c r="P47" i="10"/>
  <c r="O47" i="10"/>
  <c r="N47" i="10"/>
  <c r="M47" i="10"/>
  <c r="L47" i="10"/>
  <c r="C47" i="10"/>
  <c r="Q47" i="10" s="1"/>
  <c r="Q46" i="10"/>
  <c r="P46" i="10"/>
  <c r="O46" i="10"/>
  <c r="N46" i="10"/>
  <c r="M46" i="10"/>
  <c r="L46" i="10"/>
  <c r="C46" i="10"/>
  <c r="P45" i="10"/>
  <c r="O45" i="10"/>
  <c r="N45" i="10"/>
  <c r="M45" i="10"/>
  <c r="L45" i="10"/>
  <c r="C45" i="10"/>
  <c r="Q45" i="10" s="1"/>
  <c r="Q44" i="10"/>
  <c r="P44" i="10"/>
  <c r="O44" i="10"/>
  <c r="N44" i="10"/>
  <c r="M44" i="10"/>
  <c r="L44" i="10"/>
  <c r="C44" i="10"/>
  <c r="N43" i="10"/>
  <c r="F43" i="10" s="1"/>
  <c r="C43" i="10"/>
  <c r="I41" i="10"/>
  <c r="G41" i="10"/>
  <c r="E41" i="10"/>
  <c r="I40" i="10"/>
  <c r="E40" i="10"/>
  <c r="D40" i="10"/>
  <c r="I39" i="10"/>
  <c r="F39" i="10"/>
  <c r="E39" i="10"/>
  <c r="I38" i="10"/>
  <c r="F38" i="10"/>
  <c r="E38" i="10"/>
  <c r="I37" i="10"/>
  <c r="H37" i="10"/>
  <c r="F37" i="10"/>
  <c r="E37" i="10"/>
  <c r="I36" i="10"/>
  <c r="H36" i="10"/>
  <c r="G36" i="10"/>
  <c r="D36" i="10"/>
  <c r="H35" i="10"/>
  <c r="G35" i="10"/>
  <c r="D35" i="10"/>
  <c r="G34" i="10"/>
  <c r="A33" i="10"/>
  <c r="I32" i="10"/>
  <c r="H32" i="10"/>
  <c r="G32" i="10"/>
  <c r="F32" i="10"/>
  <c r="E32" i="10"/>
  <c r="D32" i="10"/>
  <c r="A26" i="10"/>
  <c r="I25" i="10"/>
  <c r="H25" i="10"/>
  <c r="G25" i="10"/>
  <c r="F25" i="10"/>
  <c r="E25" i="10"/>
  <c r="D25" i="10"/>
  <c r="A20" i="10"/>
  <c r="G19" i="10"/>
  <c r="E19" i="10"/>
  <c r="I13" i="10"/>
  <c r="H13" i="10"/>
  <c r="H19" i="10" s="1"/>
  <c r="G13" i="10"/>
  <c r="F13" i="10"/>
  <c r="E13" i="10"/>
  <c r="D13" i="10"/>
  <c r="D19" i="10" s="1"/>
  <c r="I12" i="10"/>
  <c r="I19" i="10" s="1"/>
  <c r="H12" i="10"/>
  <c r="G12" i="10"/>
  <c r="F12" i="10"/>
  <c r="F19" i="10" s="1"/>
  <c r="E12" i="10"/>
  <c r="D12" i="10"/>
  <c r="A11" i="10"/>
  <c r="I10" i="10"/>
  <c r="E10" i="10"/>
  <c r="D10" i="10"/>
  <c r="F9" i="10"/>
  <c r="E9" i="10"/>
  <c r="H8" i="10"/>
  <c r="G8" i="10"/>
  <c r="E8" i="10"/>
  <c r="F8" i="10" s="1"/>
  <c r="F7" i="10"/>
  <c r="E7" i="10"/>
  <c r="A6" i="10"/>
  <c r="A4" i="10"/>
  <c r="A3" i="10"/>
  <c r="I82" i="9"/>
  <c r="H82" i="9"/>
  <c r="G82" i="9"/>
  <c r="F82" i="9"/>
  <c r="F38" i="9" s="1"/>
  <c r="E82" i="9"/>
  <c r="D82" i="9"/>
  <c r="I80" i="9"/>
  <c r="H80" i="9"/>
  <c r="G80" i="9"/>
  <c r="F80" i="9"/>
  <c r="E80" i="9"/>
  <c r="E35" i="9" s="1"/>
  <c r="D80" i="9"/>
  <c r="D36" i="9" s="1"/>
  <c r="I79" i="9"/>
  <c r="I81" i="9" s="1"/>
  <c r="I83" i="9" s="1"/>
  <c r="G79" i="9"/>
  <c r="G81" i="9" s="1"/>
  <c r="G83" i="9" s="1"/>
  <c r="I78" i="9"/>
  <c r="H78" i="9"/>
  <c r="G78" i="9"/>
  <c r="F78" i="9"/>
  <c r="F79" i="9" s="1"/>
  <c r="E78" i="9"/>
  <c r="D78" i="9"/>
  <c r="I77" i="9"/>
  <c r="H77" i="9"/>
  <c r="G77" i="9"/>
  <c r="F77" i="9"/>
  <c r="E77" i="9"/>
  <c r="D77" i="9"/>
  <c r="I76" i="9"/>
  <c r="H76" i="9"/>
  <c r="H79" i="9" s="1"/>
  <c r="G76" i="9"/>
  <c r="F76" i="9"/>
  <c r="E76" i="9"/>
  <c r="E79" i="9" s="1"/>
  <c r="E34" i="9" s="1"/>
  <c r="D76" i="9"/>
  <c r="D79" i="9" s="1"/>
  <c r="D81" i="9" s="1"/>
  <c r="A76" i="9"/>
  <c r="B70" i="9"/>
  <c r="B69" i="9"/>
  <c r="B68" i="9"/>
  <c r="B67" i="9"/>
  <c r="B66" i="9"/>
  <c r="B65" i="9"/>
  <c r="I55" i="9"/>
  <c r="H55" i="9"/>
  <c r="G55" i="9"/>
  <c r="F55" i="9"/>
  <c r="E55" i="9"/>
  <c r="D55" i="9"/>
  <c r="A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Q48" i="9"/>
  <c r="P48" i="9"/>
  <c r="N48" i="9"/>
  <c r="M48" i="9"/>
  <c r="L48" i="9"/>
  <c r="C48" i="9"/>
  <c r="O48" i="9" s="1"/>
  <c r="O47" i="9"/>
  <c r="N47" i="9"/>
  <c r="M47" i="9"/>
  <c r="C47" i="9"/>
  <c r="Q46" i="9"/>
  <c r="P46" i="9"/>
  <c r="O46" i="9"/>
  <c r="N46" i="9"/>
  <c r="M46" i="9"/>
  <c r="L46" i="9"/>
  <c r="C46" i="9"/>
  <c r="Q45" i="9"/>
  <c r="P45" i="9"/>
  <c r="O45" i="9"/>
  <c r="N45" i="9"/>
  <c r="M45" i="9"/>
  <c r="L45" i="9"/>
  <c r="C45" i="9"/>
  <c r="P44" i="9"/>
  <c r="N44" i="9"/>
  <c r="N43" i="9" s="1"/>
  <c r="L44" i="9"/>
  <c r="C44" i="9"/>
  <c r="C43" i="9"/>
  <c r="I41" i="9"/>
  <c r="G41" i="9"/>
  <c r="F41" i="9"/>
  <c r="E41" i="9"/>
  <c r="I40" i="9"/>
  <c r="G40" i="9"/>
  <c r="E40" i="9"/>
  <c r="I39" i="9"/>
  <c r="G39" i="9"/>
  <c r="E39" i="9"/>
  <c r="I38" i="9"/>
  <c r="G38" i="9"/>
  <c r="E38" i="9"/>
  <c r="I37" i="9"/>
  <c r="G37" i="9"/>
  <c r="F37" i="9"/>
  <c r="E37" i="9"/>
  <c r="G36" i="9"/>
  <c r="F36" i="9"/>
  <c r="E36" i="9"/>
  <c r="G35" i="9"/>
  <c r="F35" i="9"/>
  <c r="D35" i="9"/>
  <c r="I34" i="9"/>
  <c r="H34" i="9"/>
  <c r="G34" i="9"/>
  <c r="G42" i="9" s="1"/>
  <c r="G33" i="9" s="1"/>
  <c r="D34" i="9"/>
  <c r="A33" i="9"/>
  <c r="I32" i="9"/>
  <c r="H32" i="9"/>
  <c r="G32" i="9"/>
  <c r="F32" i="9"/>
  <c r="E32" i="9"/>
  <c r="D32" i="9"/>
  <c r="A26" i="9"/>
  <c r="I25" i="9"/>
  <c r="H25" i="9"/>
  <c r="G25" i="9"/>
  <c r="F25" i="9"/>
  <c r="E25" i="9"/>
  <c r="D25" i="9"/>
  <c r="A22" i="9"/>
  <c r="A20" i="9"/>
  <c r="E19" i="9"/>
  <c r="I13" i="9"/>
  <c r="H13" i="9"/>
  <c r="G13" i="9"/>
  <c r="F13" i="9"/>
  <c r="F19" i="9" s="1"/>
  <c r="E13" i="9"/>
  <c r="D13" i="9"/>
  <c r="I12" i="9"/>
  <c r="I19" i="9" s="1"/>
  <c r="H12" i="9"/>
  <c r="H19" i="9" s="1"/>
  <c r="G12" i="9"/>
  <c r="G19" i="9" s="1"/>
  <c r="F12" i="9"/>
  <c r="E12" i="9"/>
  <c r="D12" i="9"/>
  <c r="D19" i="9" s="1"/>
  <c r="F11" i="9"/>
  <c r="A11" i="9"/>
  <c r="I10" i="9"/>
  <c r="E10" i="9"/>
  <c r="D10" i="9"/>
  <c r="F9" i="9"/>
  <c r="E9" i="9"/>
  <c r="E8" i="9"/>
  <c r="F8" i="9" s="1"/>
  <c r="H8" i="9" s="1"/>
  <c r="A8" i="9"/>
  <c r="E7" i="9"/>
  <c r="F7" i="9" s="1"/>
  <c r="A6" i="9"/>
  <c r="H5" i="9"/>
  <c r="D5" i="9"/>
  <c r="H4" i="9"/>
  <c r="D4" i="9"/>
  <c r="A4" i="9"/>
  <c r="A3" i="9"/>
  <c r="A1" i="9"/>
  <c r="I82" i="8"/>
  <c r="I40" i="8" s="1"/>
  <c r="H82" i="8"/>
  <c r="G82" i="8"/>
  <c r="F82" i="8"/>
  <c r="E82" i="8"/>
  <c r="E40" i="8" s="1"/>
  <c r="D82" i="8"/>
  <c r="C82" i="8"/>
  <c r="B82" i="8" s="1"/>
  <c r="G81" i="8"/>
  <c r="I80" i="8"/>
  <c r="H80" i="8"/>
  <c r="G80" i="8"/>
  <c r="G36" i="8" s="1"/>
  <c r="F80" i="8"/>
  <c r="E80" i="8"/>
  <c r="D80" i="8"/>
  <c r="D79" i="8"/>
  <c r="I78" i="8"/>
  <c r="H78" i="8"/>
  <c r="G78" i="8"/>
  <c r="F78" i="8"/>
  <c r="E78" i="8"/>
  <c r="D78" i="8"/>
  <c r="I77" i="8"/>
  <c r="H77" i="8"/>
  <c r="G77" i="8"/>
  <c r="F77" i="8"/>
  <c r="F79" i="8" s="1"/>
  <c r="F81" i="8" s="1"/>
  <c r="F83" i="8" s="1"/>
  <c r="E77" i="8"/>
  <c r="D77" i="8"/>
  <c r="I76" i="8"/>
  <c r="I79" i="8" s="1"/>
  <c r="H76" i="8"/>
  <c r="H79" i="8" s="1"/>
  <c r="G76" i="8"/>
  <c r="G79" i="8" s="1"/>
  <c r="G34" i="8" s="1"/>
  <c r="F76" i="8"/>
  <c r="E76" i="8"/>
  <c r="E79" i="8" s="1"/>
  <c r="D76" i="8"/>
  <c r="B70" i="8"/>
  <c r="B69" i="8"/>
  <c r="B68" i="8"/>
  <c r="B67" i="8"/>
  <c r="B66" i="8"/>
  <c r="B65" i="8"/>
  <c r="I55" i="8"/>
  <c r="H55" i="8"/>
  <c r="G55" i="8"/>
  <c r="F55" i="8"/>
  <c r="E55" i="8"/>
  <c r="D55" i="8"/>
  <c r="A55" i="8"/>
  <c r="A54" i="8"/>
  <c r="I53" i="8"/>
  <c r="H53" i="8"/>
  <c r="G53" i="8"/>
  <c r="F53" i="8"/>
  <c r="E53" i="8"/>
  <c r="D53" i="8"/>
  <c r="C52" i="8"/>
  <c r="Q51" i="8"/>
  <c r="P51" i="8"/>
  <c r="O51" i="8"/>
  <c r="N51" i="8"/>
  <c r="M51" i="8"/>
  <c r="L51" i="8"/>
  <c r="C51" i="8"/>
  <c r="Q50" i="8"/>
  <c r="P50" i="8"/>
  <c r="O50" i="8"/>
  <c r="N50" i="8"/>
  <c r="M50" i="8"/>
  <c r="L50" i="8"/>
  <c r="C50" i="8"/>
  <c r="Q49" i="8"/>
  <c r="P49" i="8"/>
  <c r="O49" i="8"/>
  <c r="N49" i="8"/>
  <c r="M49" i="8"/>
  <c r="L49" i="8"/>
  <c r="C49" i="8"/>
  <c r="O48" i="8"/>
  <c r="M48" i="8"/>
  <c r="C48" i="8"/>
  <c r="N48" i="8" s="1"/>
  <c r="Q47" i="8"/>
  <c r="P47" i="8"/>
  <c r="O47" i="8"/>
  <c r="N47" i="8"/>
  <c r="M47" i="8"/>
  <c r="L47" i="8"/>
  <c r="C47" i="8"/>
  <c r="A47" i="8"/>
  <c r="Q46" i="8"/>
  <c r="P46" i="8"/>
  <c r="O46" i="8"/>
  <c r="N46" i="8"/>
  <c r="M46" i="8"/>
  <c r="L46" i="8"/>
  <c r="C46" i="8"/>
  <c r="B46" i="8"/>
  <c r="Q45" i="8"/>
  <c r="P45" i="8"/>
  <c r="O45" i="8"/>
  <c r="N45" i="8"/>
  <c r="M45" i="8"/>
  <c r="L45" i="8"/>
  <c r="C45" i="8"/>
  <c r="Q44" i="8"/>
  <c r="P44" i="8"/>
  <c r="O44" i="8"/>
  <c r="N44" i="8"/>
  <c r="M44" i="8"/>
  <c r="M43" i="8" s="1"/>
  <c r="L44" i="8"/>
  <c r="C44" i="8"/>
  <c r="N43" i="8"/>
  <c r="C43" i="8"/>
  <c r="I41" i="8"/>
  <c r="H41" i="8"/>
  <c r="E41" i="8"/>
  <c r="D41" i="8"/>
  <c r="H40" i="8"/>
  <c r="D40" i="8"/>
  <c r="I39" i="8"/>
  <c r="H39" i="8"/>
  <c r="G39" i="8"/>
  <c r="E39" i="8"/>
  <c r="D39" i="8"/>
  <c r="I38" i="8"/>
  <c r="H38" i="8"/>
  <c r="E38" i="8"/>
  <c r="D38" i="8"/>
  <c r="I37" i="8"/>
  <c r="H37" i="8"/>
  <c r="E37" i="8"/>
  <c r="D37" i="8"/>
  <c r="H36" i="8"/>
  <c r="F36" i="8"/>
  <c r="D36" i="8"/>
  <c r="H35" i="8"/>
  <c r="G35" i="8"/>
  <c r="F35" i="8"/>
  <c r="D35" i="8"/>
  <c r="A33" i="8"/>
  <c r="I32" i="8"/>
  <c r="H32" i="8"/>
  <c r="G32" i="8"/>
  <c r="F32" i="8"/>
  <c r="E32" i="8"/>
  <c r="D32" i="8"/>
  <c r="A31" i="8"/>
  <c r="A27" i="8"/>
  <c r="A26" i="8"/>
  <c r="I25" i="8"/>
  <c r="H25" i="8"/>
  <c r="G25" i="8"/>
  <c r="F25" i="8"/>
  <c r="E25" i="8"/>
  <c r="D25" i="8"/>
  <c r="A20" i="8"/>
  <c r="G19" i="8"/>
  <c r="I13" i="8"/>
  <c r="H13" i="8"/>
  <c r="G13" i="8"/>
  <c r="F13" i="8"/>
  <c r="E13" i="8"/>
  <c r="D13" i="8"/>
  <c r="A13" i="8"/>
  <c r="I12" i="8"/>
  <c r="I19" i="8" s="1"/>
  <c r="H12" i="8"/>
  <c r="H19" i="8" s="1"/>
  <c r="G12" i="8"/>
  <c r="F12" i="8"/>
  <c r="C2" i="8" s="1"/>
  <c r="B50" i="8" s="1"/>
  <c r="E12" i="8"/>
  <c r="E19" i="8" s="1"/>
  <c r="D12" i="8"/>
  <c r="D19" i="8" s="1"/>
  <c r="A11" i="8"/>
  <c r="I10" i="8"/>
  <c r="D10" i="8"/>
  <c r="E9" i="8"/>
  <c r="H8" i="8"/>
  <c r="G8" i="8"/>
  <c r="F8" i="8"/>
  <c r="E8" i="8"/>
  <c r="A8" i="8"/>
  <c r="E7" i="8"/>
  <c r="A6" i="8"/>
  <c r="A4" i="8"/>
  <c r="A3" i="8"/>
  <c r="A1" i="8"/>
  <c r="I82" i="7"/>
  <c r="H82" i="7"/>
  <c r="G82" i="7"/>
  <c r="F82" i="7"/>
  <c r="F40" i="7" s="1"/>
  <c r="E82" i="7"/>
  <c r="D82" i="7"/>
  <c r="H81" i="7"/>
  <c r="H83" i="7" s="1"/>
  <c r="I80" i="7"/>
  <c r="H80" i="7"/>
  <c r="G80" i="7"/>
  <c r="F80" i="7"/>
  <c r="F36" i="7" s="1"/>
  <c r="E80" i="7"/>
  <c r="D80" i="7"/>
  <c r="D81" i="7" s="1"/>
  <c r="D83" i="7" s="1"/>
  <c r="A80" i="7"/>
  <c r="F79" i="7"/>
  <c r="F81" i="7" s="1"/>
  <c r="F83" i="7" s="1"/>
  <c r="I78" i="7"/>
  <c r="H78" i="7"/>
  <c r="G78" i="7"/>
  <c r="F78" i="7"/>
  <c r="E78" i="7"/>
  <c r="D78" i="7"/>
  <c r="I77" i="7"/>
  <c r="H77" i="7"/>
  <c r="G77" i="7"/>
  <c r="G79" i="7" s="1"/>
  <c r="F77" i="7"/>
  <c r="E77" i="7"/>
  <c r="D77" i="7"/>
  <c r="I76" i="7"/>
  <c r="H76" i="7"/>
  <c r="H79" i="7" s="1"/>
  <c r="H34" i="7" s="1"/>
  <c r="G76" i="7"/>
  <c r="F76" i="7"/>
  <c r="E76" i="7"/>
  <c r="E79" i="7" s="1"/>
  <c r="D76" i="7"/>
  <c r="D79" i="7" s="1"/>
  <c r="D34" i="7" s="1"/>
  <c r="B70" i="7"/>
  <c r="B69" i="7"/>
  <c r="B68" i="7"/>
  <c r="B67" i="7"/>
  <c r="B66" i="7"/>
  <c r="B65" i="7"/>
  <c r="I55" i="7"/>
  <c r="H55" i="7"/>
  <c r="G55" i="7"/>
  <c r="F55" i="7"/>
  <c r="E55" i="7"/>
  <c r="D55" i="7"/>
  <c r="A54" i="7"/>
  <c r="I53" i="7"/>
  <c r="H53" i="7"/>
  <c r="G53" i="7"/>
  <c r="F53" i="7"/>
  <c r="E53" i="7"/>
  <c r="D53" i="7"/>
  <c r="C52" i="7"/>
  <c r="P51" i="7"/>
  <c r="O51" i="7"/>
  <c r="N51" i="7"/>
  <c r="C51" i="7"/>
  <c r="Q50" i="7"/>
  <c r="P50" i="7"/>
  <c r="O50" i="7"/>
  <c r="N50" i="7"/>
  <c r="M50" i="7"/>
  <c r="L50" i="7"/>
  <c r="C50" i="7"/>
  <c r="Q49" i="7"/>
  <c r="P49" i="7"/>
  <c r="O49" i="7"/>
  <c r="N49" i="7"/>
  <c r="M49" i="7"/>
  <c r="L49" i="7"/>
  <c r="C49" i="7"/>
  <c r="Q48" i="7"/>
  <c r="P48" i="7"/>
  <c r="N48" i="7"/>
  <c r="M48" i="7"/>
  <c r="L48" i="7"/>
  <c r="C48" i="7"/>
  <c r="O48" i="7" s="1"/>
  <c r="Q47" i="7"/>
  <c r="O47" i="7"/>
  <c r="N47" i="7"/>
  <c r="M47" i="7"/>
  <c r="C47" i="7"/>
  <c r="Q46" i="7"/>
  <c r="P46" i="7"/>
  <c r="O46" i="7"/>
  <c r="N46" i="7"/>
  <c r="M46" i="7"/>
  <c r="L46" i="7"/>
  <c r="C46" i="7"/>
  <c r="Q45" i="7"/>
  <c r="P45" i="7"/>
  <c r="O45" i="7"/>
  <c r="N45" i="7"/>
  <c r="M45" i="7"/>
  <c r="L45" i="7"/>
  <c r="C45" i="7"/>
  <c r="A45" i="7"/>
  <c r="Q44" i="7"/>
  <c r="P44" i="7"/>
  <c r="O44" i="7"/>
  <c r="N44" i="7"/>
  <c r="M44" i="7"/>
  <c r="L44" i="7"/>
  <c r="C44" i="7"/>
  <c r="O43" i="7"/>
  <c r="O52" i="7" s="1"/>
  <c r="G43" i="7"/>
  <c r="C43" i="7"/>
  <c r="F42" i="7"/>
  <c r="I41" i="7"/>
  <c r="H41" i="7"/>
  <c r="G41" i="7"/>
  <c r="F41" i="7"/>
  <c r="E41" i="7"/>
  <c r="D41" i="7"/>
  <c r="I40" i="7"/>
  <c r="H40" i="7"/>
  <c r="G40" i="7"/>
  <c r="E40" i="7"/>
  <c r="A40" i="7"/>
  <c r="I39" i="7"/>
  <c r="F39" i="7"/>
  <c r="E39" i="7"/>
  <c r="D39" i="7"/>
  <c r="I38" i="7"/>
  <c r="G38" i="7"/>
  <c r="F38" i="7"/>
  <c r="E38" i="7"/>
  <c r="I37" i="7"/>
  <c r="H37" i="7"/>
  <c r="F37" i="7"/>
  <c r="E37" i="7"/>
  <c r="D37" i="7"/>
  <c r="I36" i="7"/>
  <c r="H36" i="7"/>
  <c r="G36" i="7"/>
  <c r="E36" i="7"/>
  <c r="D36" i="7"/>
  <c r="I35" i="7"/>
  <c r="H35" i="7"/>
  <c r="G35" i="7"/>
  <c r="F35" i="7"/>
  <c r="E35" i="7"/>
  <c r="D35" i="7"/>
  <c r="F34" i="7"/>
  <c r="F33" i="7"/>
  <c r="A33" i="7"/>
  <c r="M32" i="7"/>
  <c r="M33" i="7" s="1"/>
  <c r="L32" i="7"/>
  <c r="I32" i="7"/>
  <c r="H32" i="7"/>
  <c r="G32" i="7"/>
  <c r="F32" i="7"/>
  <c r="E32" i="7"/>
  <c r="D32" i="7"/>
  <c r="A27" i="7"/>
  <c r="A26" i="7"/>
  <c r="I25" i="7"/>
  <c r="H25" i="7"/>
  <c r="G25" i="7"/>
  <c r="F25" i="7"/>
  <c r="E25" i="7"/>
  <c r="D25" i="7"/>
  <c r="A22" i="7"/>
  <c r="A20" i="7"/>
  <c r="D19" i="7"/>
  <c r="D11" i="7" s="1"/>
  <c r="A17" i="7"/>
  <c r="I13" i="7"/>
  <c r="H13" i="7"/>
  <c r="H19" i="7" s="1"/>
  <c r="G13" i="7"/>
  <c r="G19" i="7" s="1"/>
  <c r="F13" i="7"/>
  <c r="E13" i="7"/>
  <c r="D13" i="7"/>
  <c r="I12" i="7"/>
  <c r="I19" i="7" s="1"/>
  <c r="I11" i="7" s="1"/>
  <c r="H12" i="7"/>
  <c r="G12" i="7"/>
  <c r="F12" i="7"/>
  <c r="F19" i="7" s="1"/>
  <c r="E12" i="7"/>
  <c r="D12" i="7"/>
  <c r="A11" i="7"/>
  <c r="I10" i="7"/>
  <c r="D10" i="7"/>
  <c r="G9" i="7"/>
  <c r="H9" i="7" s="1"/>
  <c r="E9" i="7"/>
  <c r="F9" i="7" s="1"/>
  <c r="H8" i="7"/>
  <c r="F8" i="7"/>
  <c r="G8" i="7" s="1"/>
  <c r="E8" i="7"/>
  <c r="A8" i="7"/>
  <c r="F7" i="7"/>
  <c r="E7" i="7"/>
  <c r="E10" i="7" s="1"/>
  <c r="A6" i="7"/>
  <c r="A4" i="7"/>
  <c r="A3" i="7"/>
  <c r="A1" i="7"/>
  <c r="I82" i="6"/>
  <c r="H82" i="6"/>
  <c r="G82" i="6"/>
  <c r="F82" i="6"/>
  <c r="E82" i="6"/>
  <c r="D82" i="6"/>
  <c r="I80" i="6"/>
  <c r="I35" i="6" s="1"/>
  <c r="H80" i="6"/>
  <c r="G80" i="6"/>
  <c r="F80" i="6"/>
  <c r="E80" i="6"/>
  <c r="E35" i="6" s="1"/>
  <c r="D80" i="6"/>
  <c r="D36" i="6" s="1"/>
  <c r="A80" i="6"/>
  <c r="I78" i="6"/>
  <c r="H78" i="6"/>
  <c r="G78" i="6"/>
  <c r="F78" i="6"/>
  <c r="E78" i="6"/>
  <c r="D78" i="6"/>
  <c r="I77" i="6"/>
  <c r="I79" i="6" s="1"/>
  <c r="H77" i="6"/>
  <c r="G77" i="6"/>
  <c r="G79" i="6" s="1"/>
  <c r="F77" i="6"/>
  <c r="E77" i="6"/>
  <c r="E79" i="6" s="1"/>
  <c r="D77" i="6"/>
  <c r="I76" i="6"/>
  <c r="H76" i="6"/>
  <c r="H79" i="6" s="1"/>
  <c r="G76" i="6"/>
  <c r="F76" i="6"/>
  <c r="F79" i="6" s="1"/>
  <c r="E76" i="6"/>
  <c r="D76" i="6"/>
  <c r="D79" i="6" s="1"/>
  <c r="B70" i="6"/>
  <c r="B69" i="6"/>
  <c r="B68" i="6"/>
  <c r="B67" i="6"/>
  <c r="B66" i="6"/>
  <c r="B65" i="6"/>
  <c r="A60" i="6"/>
  <c r="A56" i="6"/>
  <c r="I55" i="6"/>
  <c r="H55" i="6"/>
  <c r="G55" i="6"/>
  <c r="F55" i="6"/>
  <c r="E55" i="6"/>
  <c r="D55" i="6"/>
  <c r="A54" i="6"/>
  <c r="I53" i="6"/>
  <c r="H53" i="6"/>
  <c r="G53" i="6"/>
  <c r="F53" i="6"/>
  <c r="E53" i="6"/>
  <c r="D53" i="6"/>
  <c r="C52" i="6"/>
  <c r="Q51" i="6"/>
  <c r="P51" i="6"/>
  <c r="O51" i="6"/>
  <c r="N51" i="6"/>
  <c r="M51" i="6"/>
  <c r="L51" i="6"/>
  <c r="C51" i="6"/>
  <c r="Q50" i="6"/>
  <c r="P50" i="6"/>
  <c r="O50" i="6"/>
  <c r="N50" i="6"/>
  <c r="M50" i="6"/>
  <c r="L50" i="6"/>
  <c r="C50" i="6"/>
  <c r="Q49" i="6"/>
  <c r="P49" i="6"/>
  <c r="O49" i="6"/>
  <c r="N49" i="6"/>
  <c r="M49" i="6"/>
  <c r="L49" i="6"/>
  <c r="C49" i="6"/>
  <c r="A49" i="6"/>
  <c r="Q48" i="6"/>
  <c r="P48" i="6"/>
  <c r="O48" i="6"/>
  <c r="N48" i="6"/>
  <c r="M48" i="6"/>
  <c r="L48" i="6"/>
  <c r="C48" i="6"/>
  <c r="Q47" i="6"/>
  <c r="P47" i="6"/>
  <c r="O47" i="6"/>
  <c r="N47" i="6"/>
  <c r="M47" i="6"/>
  <c r="L47" i="6"/>
  <c r="C47" i="6"/>
  <c r="A47" i="6"/>
  <c r="Q46" i="6"/>
  <c r="P46" i="6"/>
  <c r="O46" i="6"/>
  <c r="N46" i="6"/>
  <c r="M46" i="6"/>
  <c r="L46" i="6"/>
  <c r="C46" i="6"/>
  <c r="A46" i="6"/>
  <c r="Q45" i="6"/>
  <c r="P45" i="6"/>
  <c r="O45" i="6"/>
  <c r="N45" i="6"/>
  <c r="M45" i="6"/>
  <c r="L45" i="6"/>
  <c r="C45" i="6"/>
  <c r="P44" i="6"/>
  <c r="N44" i="6"/>
  <c r="N43" i="6" s="1"/>
  <c r="C44" i="6"/>
  <c r="C43" i="6"/>
  <c r="I41" i="6"/>
  <c r="H41" i="6"/>
  <c r="F41" i="6"/>
  <c r="E41" i="6"/>
  <c r="D41" i="6"/>
  <c r="I40" i="6"/>
  <c r="H40" i="6"/>
  <c r="F40" i="6"/>
  <c r="E40" i="6"/>
  <c r="D40" i="6"/>
  <c r="A40" i="6"/>
  <c r="I39" i="6"/>
  <c r="H39" i="6"/>
  <c r="G39" i="6"/>
  <c r="F39" i="6"/>
  <c r="E39" i="6"/>
  <c r="D39" i="6"/>
  <c r="I38" i="6"/>
  <c r="H38" i="6"/>
  <c r="G38" i="6"/>
  <c r="E38" i="6"/>
  <c r="D38" i="6"/>
  <c r="A38" i="6"/>
  <c r="I37" i="6"/>
  <c r="H37" i="6"/>
  <c r="E37" i="6"/>
  <c r="D37" i="6"/>
  <c r="I36" i="6"/>
  <c r="G36" i="6"/>
  <c r="F36" i="6"/>
  <c r="E36" i="6"/>
  <c r="A36" i="6"/>
  <c r="G35" i="6"/>
  <c r="F35" i="6"/>
  <c r="D35" i="6"/>
  <c r="A33" i="6"/>
  <c r="I32" i="6"/>
  <c r="I26" i="6" s="1"/>
  <c r="H32" i="6"/>
  <c r="G32" i="6"/>
  <c r="F32" i="6"/>
  <c r="F26" i="6" s="1"/>
  <c r="E32" i="6"/>
  <c r="E26" i="6" s="1"/>
  <c r="D32" i="6"/>
  <c r="A31" i="6"/>
  <c r="A27" i="6"/>
  <c r="A26" i="6"/>
  <c r="I25" i="6"/>
  <c r="H25" i="6"/>
  <c r="G25" i="6"/>
  <c r="F25" i="6"/>
  <c r="F20" i="6" s="1"/>
  <c r="E25" i="6"/>
  <c r="D25" i="6"/>
  <c r="A22" i="6"/>
  <c r="I20" i="6"/>
  <c r="E20" i="6"/>
  <c r="D20" i="6"/>
  <c r="A20" i="6"/>
  <c r="I19" i="6"/>
  <c r="F19" i="6"/>
  <c r="F11" i="6" s="1"/>
  <c r="A17" i="6"/>
  <c r="I13" i="6"/>
  <c r="H13" i="6"/>
  <c r="G13" i="6"/>
  <c r="F13" i="6"/>
  <c r="E13" i="6"/>
  <c r="D13" i="6"/>
  <c r="I12" i="6"/>
  <c r="H12" i="6"/>
  <c r="G12" i="6"/>
  <c r="F12" i="6"/>
  <c r="E12" i="6"/>
  <c r="E19" i="6" s="1"/>
  <c r="D12" i="6"/>
  <c r="I11" i="6"/>
  <c r="A11" i="6"/>
  <c r="D10" i="6"/>
  <c r="H9" i="6"/>
  <c r="I9" i="6" s="1"/>
  <c r="G9" i="6"/>
  <c r="E9" i="6"/>
  <c r="F9" i="6" s="1"/>
  <c r="E8" i="6"/>
  <c r="I7" i="6"/>
  <c r="H7" i="6"/>
  <c r="G7" i="6"/>
  <c r="E7" i="6"/>
  <c r="F7" i="6" s="1"/>
  <c r="A6" i="6"/>
  <c r="A4" i="6"/>
  <c r="A3" i="6"/>
  <c r="A1" i="6"/>
  <c r="I82" i="5"/>
  <c r="I38" i="5" s="1"/>
  <c r="H82" i="5"/>
  <c r="H39" i="5" s="1"/>
  <c r="G82" i="5"/>
  <c r="F82" i="5"/>
  <c r="E82" i="5"/>
  <c r="E38" i="5" s="1"/>
  <c r="D82" i="5"/>
  <c r="D39" i="5" s="1"/>
  <c r="I80" i="5"/>
  <c r="H80" i="5"/>
  <c r="H35" i="5" s="1"/>
  <c r="G80" i="5"/>
  <c r="G36" i="5" s="1"/>
  <c r="F80" i="5"/>
  <c r="E80" i="5"/>
  <c r="D80" i="5"/>
  <c r="D35" i="5" s="1"/>
  <c r="H79" i="5"/>
  <c r="H81" i="5" s="1"/>
  <c r="H83" i="5" s="1"/>
  <c r="G79" i="5"/>
  <c r="A79" i="5"/>
  <c r="I78" i="5"/>
  <c r="H78" i="5"/>
  <c r="G78" i="5"/>
  <c r="F78" i="5"/>
  <c r="E78" i="5"/>
  <c r="D78" i="5"/>
  <c r="A78" i="5"/>
  <c r="I77" i="5"/>
  <c r="H77" i="5"/>
  <c r="G77" i="5"/>
  <c r="F77" i="5"/>
  <c r="E77" i="5"/>
  <c r="E79" i="5" s="1"/>
  <c r="D77" i="5"/>
  <c r="A77" i="5"/>
  <c r="I76" i="5"/>
  <c r="H76" i="5"/>
  <c r="G76" i="5"/>
  <c r="F76" i="5"/>
  <c r="E76" i="5"/>
  <c r="D76" i="5"/>
  <c r="D79" i="5" s="1"/>
  <c r="B70" i="5"/>
  <c r="B69" i="5"/>
  <c r="B68" i="5"/>
  <c r="B67" i="5"/>
  <c r="B66" i="5"/>
  <c r="B65" i="5"/>
  <c r="A59" i="5"/>
  <c r="I55" i="5"/>
  <c r="H55" i="5"/>
  <c r="G55" i="5"/>
  <c r="F55" i="5"/>
  <c r="E55" i="5"/>
  <c r="D55" i="5"/>
  <c r="A54" i="5"/>
  <c r="I53" i="5"/>
  <c r="H53" i="5"/>
  <c r="G53" i="5"/>
  <c r="F53" i="5"/>
  <c r="E53" i="5"/>
  <c r="D53" i="5"/>
  <c r="N52" i="5"/>
  <c r="C52" i="5"/>
  <c r="Q51" i="5"/>
  <c r="O51" i="5"/>
  <c r="M51" i="5"/>
  <c r="L51" i="5"/>
  <c r="C51" i="5"/>
  <c r="N51" i="5" s="1"/>
  <c r="A51" i="5"/>
  <c r="Q50" i="5"/>
  <c r="P50" i="5"/>
  <c r="N50" i="5"/>
  <c r="M50" i="5"/>
  <c r="L50" i="5"/>
  <c r="C50" i="5"/>
  <c r="O50" i="5" s="1"/>
  <c r="Q49" i="5"/>
  <c r="P49" i="5"/>
  <c r="O49" i="5"/>
  <c r="N49" i="5"/>
  <c r="M49" i="5"/>
  <c r="L49" i="5"/>
  <c r="C49" i="5"/>
  <c r="A49" i="5"/>
  <c r="Q48" i="5"/>
  <c r="P48" i="5"/>
  <c r="O48" i="5"/>
  <c r="N48" i="5"/>
  <c r="M48" i="5"/>
  <c r="L48" i="5"/>
  <c r="C48" i="5"/>
  <c r="A48" i="5"/>
  <c r="Q47" i="5"/>
  <c r="O47" i="5"/>
  <c r="N47" i="5"/>
  <c r="L47" i="5"/>
  <c r="C47" i="5"/>
  <c r="M47" i="5" s="1"/>
  <c r="Q46" i="5"/>
  <c r="P46" i="5"/>
  <c r="O46" i="5"/>
  <c r="N46" i="5"/>
  <c r="M46" i="5"/>
  <c r="L46" i="5"/>
  <c r="C46" i="5"/>
  <c r="A46" i="5"/>
  <c r="Q45" i="5"/>
  <c r="P45" i="5"/>
  <c r="O45" i="5"/>
  <c r="N45" i="5"/>
  <c r="M45" i="5"/>
  <c r="L45" i="5"/>
  <c r="L43" i="5" s="1"/>
  <c r="C45" i="5"/>
  <c r="A45" i="5"/>
  <c r="Q44" i="5"/>
  <c r="Q43" i="5" s="1"/>
  <c r="P44" i="5"/>
  <c r="O44" i="5"/>
  <c r="N44" i="5"/>
  <c r="M44" i="5"/>
  <c r="L44" i="5"/>
  <c r="C44" i="5"/>
  <c r="O43" i="5"/>
  <c r="N43" i="5"/>
  <c r="F43" i="5"/>
  <c r="C43" i="5"/>
  <c r="A43" i="5"/>
  <c r="I41" i="5"/>
  <c r="H41" i="5"/>
  <c r="G41" i="5"/>
  <c r="F41" i="5"/>
  <c r="E41" i="5"/>
  <c r="D41" i="5"/>
  <c r="I40" i="5"/>
  <c r="H40" i="5"/>
  <c r="G40" i="5"/>
  <c r="F40" i="5"/>
  <c r="E40" i="5"/>
  <c r="D40" i="5"/>
  <c r="A40" i="5"/>
  <c r="I39" i="5"/>
  <c r="G39" i="5"/>
  <c r="F39" i="5"/>
  <c r="E39" i="5"/>
  <c r="A39" i="5"/>
  <c r="H38" i="5"/>
  <c r="G38" i="5"/>
  <c r="F38" i="5"/>
  <c r="D38" i="5"/>
  <c r="I37" i="5"/>
  <c r="H37" i="5"/>
  <c r="G37" i="5"/>
  <c r="F37" i="5"/>
  <c r="E37" i="5"/>
  <c r="D37" i="5"/>
  <c r="I36" i="5"/>
  <c r="H36" i="5"/>
  <c r="F36" i="5"/>
  <c r="E36" i="5"/>
  <c r="D36" i="5"/>
  <c r="A36" i="5"/>
  <c r="I35" i="5"/>
  <c r="G35" i="5"/>
  <c r="F35" i="5"/>
  <c r="E35" i="5"/>
  <c r="H34" i="5"/>
  <c r="D34" i="5"/>
  <c r="A33" i="5"/>
  <c r="I32" i="5"/>
  <c r="H32" i="5"/>
  <c r="G32" i="5"/>
  <c r="G26" i="5" s="1"/>
  <c r="F32" i="5"/>
  <c r="E32" i="5"/>
  <c r="D32" i="5"/>
  <c r="A31" i="5"/>
  <c r="A27" i="5"/>
  <c r="I26" i="5"/>
  <c r="D26" i="5"/>
  <c r="A26" i="5"/>
  <c r="I25" i="5"/>
  <c r="H25" i="5"/>
  <c r="G25" i="5"/>
  <c r="G20" i="5" s="1"/>
  <c r="F25" i="5"/>
  <c r="F20" i="5" s="1"/>
  <c r="E25" i="5"/>
  <c r="D25" i="5"/>
  <c r="A23" i="5"/>
  <c r="A22" i="5"/>
  <c r="I20" i="5"/>
  <c r="E20" i="5"/>
  <c r="D20" i="5"/>
  <c r="A20" i="5"/>
  <c r="H19" i="5"/>
  <c r="H11" i="5" s="1"/>
  <c r="E19" i="5"/>
  <c r="D19" i="5"/>
  <c r="A17" i="5"/>
  <c r="A15" i="5"/>
  <c r="I13" i="5"/>
  <c r="I19" i="5" s="1"/>
  <c r="I11" i="5" s="1"/>
  <c r="H13" i="5"/>
  <c r="G13" i="5"/>
  <c r="F13" i="5"/>
  <c r="E13" i="5"/>
  <c r="D13" i="5"/>
  <c r="A13" i="5"/>
  <c r="I12" i="5"/>
  <c r="H12" i="5"/>
  <c r="G12" i="5"/>
  <c r="G19" i="5" s="1"/>
  <c r="G11" i="5" s="1"/>
  <c r="F12" i="5"/>
  <c r="E12" i="5"/>
  <c r="D12" i="5"/>
  <c r="E11" i="5"/>
  <c r="D11" i="5"/>
  <c r="A11" i="5"/>
  <c r="E10" i="5"/>
  <c r="E6" i="5" s="1"/>
  <c r="D10" i="5"/>
  <c r="F9" i="5"/>
  <c r="G9" i="5" s="1"/>
  <c r="H9" i="5" s="1"/>
  <c r="E9" i="5"/>
  <c r="I9" i="5" s="1"/>
  <c r="G8" i="5"/>
  <c r="H8" i="5" s="1"/>
  <c r="F8" i="5"/>
  <c r="E8" i="5"/>
  <c r="I8" i="5" s="1"/>
  <c r="A8" i="5"/>
  <c r="F7" i="5"/>
  <c r="E7" i="5"/>
  <c r="I7" i="5" s="1"/>
  <c r="D6" i="5"/>
  <c r="A6" i="5"/>
  <c r="A4" i="5"/>
  <c r="A3" i="5"/>
  <c r="A2" i="5"/>
  <c r="A1" i="5"/>
  <c r="I82" i="4"/>
  <c r="H82" i="4"/>
  <c r="G82" i="4"/>
  <c r="F82" i="4"/>
  <c r="E82" i="4"/>
  <c r="D82" i="4"/>
  <c r="F81" i="4"/>
  <c r="F83" i="4" s="1"/>
  <c r="A81" i="4"/>
  <c r="I80" i="4"/>
  <c r="H80" i="4"/>
  <c r="G80" i="4"/>
  <c r="G35" i="4" s="1"/>
  <c r="F80" i="4"/>
  <c r="F36" i="4" s="1"/>
  <c r="E80" i="4"/>
  <c r="D80" i="4"/>
  <c r="A80" i="4"/>
  <c r="G79" i="4"/>
  <c r="D79" i="4"/>
  <c r="I78" i="4"/>
  <c r="H78" i="4"/>
  <c r="G78" i="4"/>
  <c r="F78" i="4"/>
  <c r="E78" i="4"/>
  <c r="D78" i="4"/>
  <c r="A78" i="4"/>
  <c r="I77" i="4"/>
  <c r="H77" i="4"/>
  <c r="G77" i="4"/>
  <c r="F77" i="4"/>
  <c r="E77" i="4"/>
  <c r="D77" i="4"/>
  <c r="A77" i="4"/>
  <c r="I76" i="4"/>
  <c r="H76" i="4"/>
  <c r="G76" i="4"/>
  <c r="F76" i="4"/>
  <c r="F79" i="4" s="1"/>
  <c r="E76" i="4"/>
  <c r="D76" i="4"/>
  <c r="A76" i="4"/>
  <c r="B70" i="4"/>
  <c r="B69" i="4"/>
  <c r="B68" i="4"/>
  <c r="B67" i="4"/>
  <c r="B66" i="4"/>
  <c r="B65" i="4"/>
  <c r="A61" i="4"/>
  <c r="A59" i="4"/>
  <c r="C58" i="4"/>
  <c r="B58" i="4" s="1"/>
  <c r="A57" i="4"/>
  <c r="A56" i="4"/>
  <c r="I55" i="4"/>
  <c r="H55" i="4"/>
  <c r="G55" i="4"/>
  <c r="F55" i="4"/>
  <c r="E55" i="4"/>
  <c r="D55" i="4"/>
  <c r="A55" i="4"/>
  <c r="A54" i="4"/>
  <c r="I53" i="4"/>
  <c r="H53" i="4"/>
  <c r="G53" i="4"/>
  <c r="F53" i="4"/>
  <c r="E53" i="4"/>
  <c r="D53" i="4"/>
  <c r="L52" i="4"/>
  <c r="C52" i="4"/>
  <c r="Q51" i="4"/>
  <c r="P51" i="4"/>
  <c r="O51" i="4"/>
  <c r="N51" i="4"/>
  <c r="M51" i="4"/>
  <c r="L51" i="4"/>
  <c r="C51" i="4"/>
  <c r="Q50" i="4"/>
  <c r="P50" i="4"/>
  <c r="O50" i="4"/>
  <c r="N50" i="4"/>
  <c r="M50" i="4"/>
  <c r="L50" i="4"/>
  <c r="C50" i="4"/>
  <c r="Q49" i="4"/>
  <c r="P49" i="4"/>
  <c r="O49" i="4"/>
  <c r="N49" i="4"/>
  <c r="M49" i="4"/>
  <c r="L49" i="4"/>
  <c r="C49" i="4"/>
  <c r="A49" i="4"/>
  <c r="Q48" i="4"/>
  <c r="P48" i="4"/>
  <c r="O48" i="4"/>
  <c r="N48" i="4"/>
  <c r="M48" i="4"/>
  <c r="L48" i="4"/>
  <c r="C48" i="4"/>
  <c r="Q47" i="4"/>
  <c r="P47" i="4"/>
  <c r="O47" i="4"/>
  <c r="O43" i="4" s="1"/>
  <c r="O52" i="4" s="1"/>
  <c r="N47" i="4"/>
  <c r="M47" i="4"/>
  <c r="L47" i="4"/>
  <c r="C47" i="4"/>
  <c r="A47" i="4"/>
  <c r="Q46" i="4"/>
  <c r="P46" i="4"/>
  <c r="O46" i="4"/>
  <c r="N46" i="4"/>
  <c r="M46" i="4"/>
  <c r="L46" i="4"/>
  <c r="C46" i="4"/>
  <c r="Q45" i="4"/>
  <c r="P45" i="4"/>
  <c r="O45" i="4"/>
  <c r="N45" i="4"/>
  <c r="M45" i="4"/>
  <c r="L45" i="4"/>
  <c r="C45" i="4"/>
  <c r="A45" i="4"/>
  <c r="Q44" i="4"/>
  <c r="P44" i="4"/>
  <c r="P43" i="4" s="1"/>
  <c r="O44" i="4"/>
  <c r="N44" i="4"/>
  <c r="N43" i="4" s="1"/>
  <c r="M44" i="4"/>
  <c r="L44" i="4"/>
  <c r="L43" i="4" s="1"/>
  <c r="C44" i="4"/>
  <c r="A44" i="4"/>
  <c r="G43" i="4"/>
  <c r="D43" i="4"/>
  <c r="C43" i="4"/>
  <c r="F41" i="4"/>
  <c r="I40" i="4"/>
  <c r="G40" i="4"/>
  <c r="F40" i="4"/>
  <c r="E40" i="4"/>
  <c r="A40" i="4"/>
  <c r="I39" i="4"/>
  <c r="F39" i="4"/>
  <c r="E39" i="4"/>
  <c r="A39" i="4"/>
  <c r="I38" i="4"/>
  <c r="G38" i="4"/>
  <c r="F38" i="4"/>
  <c r="E38" i="4"/>
  <c r="A38" i="4"/>
  <c r="F37" i="4"/>
  <c r="H36" i="4"/>
  <c r="G36" i="4"/>
  <c r="D36" i="4"/>
  <c r="A36" i="4"/>
  <c r="H35" i="4"/>
  <c r="D35" i="4"/>
  <c r="F34" i="4"/>
  <c r="A33" i="4"/>
  <c r="I32" i="4"/>
  <c r="H32" i="4"/>
  <c r="G32" i="4"/>
  <c r="G26" i="4" s="1"/>
  <c r="F32" i="4"/>
  <c r="F26" i="4" s="1"/>
  <c r="E32" i="4"/>
  <c r="D32" i="4"/>
  <c r="C28" i="4"/>
  <c r="B28" i="4" s="1"/>
  <c r="I26" i="4"/>
  <c r="H26" i="4"/>
  <c r="A26" i="4"/>
  <c r="I25" i="4"/>
  <c r="H25" i="4"/>
  <c r="G25" i="4"/>
  <c r="F25" i="4"/>
  <c r="F20" i="4" s="1"/>
  <c r="E25" i="4"/>
  <c r="D25" i="4"/>
  <c r="H20" i="4"/>
  <c r="D20" i="4"/>
  <c r="A20" i="4"/>
  <c r="H19" i="4"/>
  <c r="H11" i="4" s="1"/>
  <c r="C17" i="4"/>
  <c r="B17" i="4" s="1"/>
  <c r="I13" i="4"/>
  <c r="I19" i="4" s="1"/>
  <c r="I11" i="4" s="1"/>
  <c r="H13" i="4"/>
  <c r="G13" i="4"/>
  <c r="F13" i="4"/>
  <c r="E13" i="4"/>
  <c r="D13" i="4"/>
  <c r="D19" i="4" s="1"/>
  <c r="A13" i="4"/>
  <c r="I12" i="4"/>
  <c r="H12" i="4"/>
  <c r="G12" i="4"/>
  <c r="G19" i="4" s="1"/>
  <c r="G11" i="4" s="1"/>
  <c r="F12" i="4"/>
  <c r="E12" i="4"/>
  <c r="E19" i="4" s="1"/>
  <c r="E11" i="4" s="1"/>
  <c r="D12" i="4"/>
  <c r="D11" i="4"/>
  <c r="A11" i="4"/>
  <c r="I10" i="4"/>
  <c r="D10" i="4"/>
  <c r="E9" i="4"/>
  <c r="F9" i="4" s="1"/>
  <c r="G9" i="4" s="1"/>
  <c r="H9" i="4" s="1"/>
  <c r="E8" i="4"/>
  <c r="I7" i="4"/>
  <c r="G7" i="4"/>
  <c r="E7" i="4"/>
  <c r="F7" i="4" s="1"/>
  <c r="I6" i="4"/>
  <c r="D6" i="4"/>
  <c r="A6" i="4"/>
  <c r="A4" i="4"/>
  <c r="A3" i="4"/>
  <c r="C2" i="4"/>
  <c r="A2" i="4"/>
  <c r="A1" i="4"/>
  <c r="A70" i="3"/>
  <c r="A69" i="3"/>
  <c r="A68" i="3"/>
  <c r="A67" i="3"/>
  <c r="A66" i="3"/>
  <c r="A65" i="3"/>
  <c r="A64" i="3"/>
  <c r="A63" i="3"/>
  <c r="A62" i="3"/>
  <c r="A61" i="3"/>
  <c r="A61" i="6" s="1"/>
  <c r="A60" i="3"/>
  <c r="A59" i="3"/>
  <c r="A58" i="3"/>
  <c r="A57" i="3"/>
  <c r="A56" i="3"/>
  <c r="A55" i="3"/>
  <c r="A52" i="3"/>
  <c r="A52" i="4" s="1"/>
  <c r="A51" i="3"/>
  <c r="A50" i="3"/>
  <c r="A49" i="3"/>
  <c r="A48" i="3"/>
  <c r="A47" i="3"/>
  <c r="A46" i="3"/>
  <c r="A45" i="3"/>
  <c r="A44" i="3"/>
  <c r="A43" i="3"/>
  <c r="A43" i="6" s="1"/>
  <c r="A41" i="3"/>
  <c r="A40" i="3"/>
  <c r="A39" i="3"/>
  <c r="A38" i="3"/>
  <c r="A37" i="3"/>
  <c r="A36" i="3"/>
  <c r="A35" i="3"/>
  <c r="A34" i="3"/>
  <c r="C33" i="3"/>
  <c r="A31" i="3"/>
  <c r="A30" i="3"/>
  <c r="A29" i="3"/>
  <c r="A28" i="3"/>
  <c r="A27" i="3"/>
  <c r="C26" i="3"/>
  <c r="F26" i="5" s="1"/>
  <c r="A24" i="3"/>
  <c r="A23" i="3"/>
  <c r="K22" i="3"/>
  <c r="A22" i="3"/>
  <c r="A21" i="3"/>
  <c r="C20" i="3"/>
  <c r="A18" i="3"/>
  <c r="A18" i="10" s="1"/>
  <c r="A17" i="3"/>
  <c r="A16" i="3"/>
  <c r="A15" i="3"/>
  <c r="A14" i="3"/>
  <c r="A13" i="3"/>
  <c r="A12" i="3"/>
  <c r="C11" i="3"/>
  <c r="A9" i="3"/>
  <c r="A8" i="3"/>
  <c r="A7" i="3"/>
  <c r="C6" i="3"/>
  <c r="I6" i="7" s="1"/>
  <c r="K2" i="3"/>
  <c r="H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28" i="2"/>
  <c r="A24" i="2"/>
  <c r="A20" i="2"/>
  <c r="A16" i="2"/>
  <c r="A12" i="2"/>
  <c r="A7" i="2"/>
  <c r="A2" i="2"/>
  <c r="A34" i="1"/>
  <c r="A31" i="2" s="1"/>
  <c r="A33" i="1"/>
  <c r="A30" i="2" s="1"/>
  <c r="A32" i="1"/>
  <c r="A29" i="2" s="1"/>
  <c r="A31" i="1"/>
  <c r="A30" i="1"/>
  <c r="A27" i="2" s="1"/>
  <c r="A29" i="1"/>
  <c r="A26" i="2" s="1"/>
  <c r="A28" i="1"/>
  <c r="A25" i="2" s="1"/>
  <c r="BE25" i="2" s="1" a="1"/>
  <c r="BE25" i="2" s="1"/>
  <c r="A27" i="1"/>
  <c r="A26" i="1"/>
  <c r="A23" i="2" s="1"/>
  <c r="A25" i="1"/>
  <c r="A22" i="2" s="1"/>
  <c r="A24" i="1"/>
  <c r="A21" i="2" s="1"/>
  <c r="AH21" i="2" s="1" a="1"/>
  <c r="AH21" i="2" s="1"/>
  <c r="A23" i="1"/>
  <c r="A22" i="1"/>
  <c r="A19" i="2" s="1"/>
  <c r="AI19" i="2" s="1" a="1"/>
  <c r="AI19" i="2" s="1"/>
  <c r="A21" i="1"/>
  <c r="A18" i="2" s="1"/>
  <c r="A20" i="1"/>
  <c r="A17" i="2" s="1"/>
  <c r="A19" i="1"/>
  <c r="A18" i="1"/>
  <c r="A15" i="2" s="1"/>
  <c r="AM15" i="2" s="1" a="1"/>
  <c r="AM15" i="2" s="1"/>
  <c r="A17" i="1"/>
  <c r="A14" i="2" s="1"/>
  <c r="A16" i="1"/>
  <c r="A13" i="2" s="1"/>
  <c r="AD13" i="2" s="1" a="1"/>
  <c r="AD13" i="2" s="1"/>
  <c r="A15" i="1"/>
  <c r="A14" i="1"/>
  <c r="A11" i="2" s="1"/>
  <c r="AS11" i="2" s="1" a="1"/>
  <c r="AS11" i="2" s="1"/>
  <c r="A13" i="1"/>
  <c r="A10" i="2" s="1"/>
  <c r="R12" i="1"/>
  <c r="A12" i="1"/>
  <c r="A9" i="2" s="1"/>
  <c r="A11" i="1"/>
  <c r="A8" i="2" s="1"/>
  <c r="A10" i="1"/>
  <c r="A9" i="1"/>
  <c r="A6" i="2" s="1"/>
  <c r="A8" i="1"/>
  <c r="A5" i="2" s="1"/>
  <c r="A7" i="1"/>
  <c r="A4" i="2" s="1"/>
  <c r="A6" i="1"/>
  <c r="D28" i="2" s="1" a="1"/>
  <c r="D28" i="2" s="1"/>
  <c r="A5" i="1"/>
  <c r="AL47" i="2" s="1" a="1"/>
  <c r="AL47" i="2" s="1"/>
  <c r="BD22" i="2" l="1" a="1"/>
  <c r="BD22" i="2" s="1"/>
  <c r="BA22" i="2" a="1"/>
  <c r="BA22" i="2" s="1"/>
  <c r="AV22" i="2" a="1"/>
  <c r="AV22" i="2" s="1"/>
  <c r="AS22" i="2" a="1"/>
  <c r="AS22" i="2" s="1"/>
  <c r="AN22" i="2" a="1"/>
  <c r="AN22" i="2" s="1"/>
  <c r="AK22" i="2" a="1"/>
  <c r="AK22" i="2" s="1"/>
  <c r="AF22" i="2" a="1"/>
  <c r="AF22" i="2" s="1"/>
  <c r="AC22" i="2" a="1"/>
  <c r="AC22" i="2" s="1"/>
  <c r="X22" i="2" a="1"/>
  <c r="X22" i="2" s="1"/>
  <c r="U22" i="2" a="1"/>
  <c r="U22" i="2" s="1"/>
  <c r="P22" i="2" a="1"/>
  <c r="P22" i="2" s="1"/>
  <c r="M22" i="2" a="1"/>
  <c r="M22" i="2" s="1"/>
  <c r="H22" i="2" a="1"/>
  <c r="H22" i="2" s="1"/>
  <c r="E22" i="2" a="1"/>
  <c r="E22" i="2" s="1"/>
  <c r="BF22" i="2" a="1"/>
  <c r="BF22" i="2" s="1"/>
  <c r="BC22" i="2" a="1"/>
  <c r="BC22" i="2" s="1"/>
  <c r="AX22" i="2" a="1"/>
  <c r="AX22" i="2" s="1"/>
  <c r="AU22" i="2" a="1"/>
  <c r="AU22" i="2" s="1"/>
  <c r="AP22" i="2" a="1"/>
  <c r="AP22" i="2" s="1"/>
  <c r="AM22" i="2" a="1"/>
  <c r="AM22" i="2" s="1"/>
  <c r="AH22" i="2" a="1"/>
  <c r="AH22" i="2" s="1"/>
  <c r="AE22" i="2" a="1"/>
  <c r="AE22" i="2" s="1"/>
  <c r="Z22" i="2" a="1"/>
  <c r="Z22" i="2" s="1"/>
  <c r="W22" i="2" a="1"/>
  <c r="W22" i="2" s="1"/>
  <c r="R22" i="2" a="1"/>
  <c r="R22" i="2" s="1"/>
  <c r="O22" i="2" a="1"/>
  <c r="O22" i="2" s="1"/>
  <c r="J22" i="2" a="1"/>
  <c r="J22" i="2" s="1"/>
  <c r="G22" i="2" a="1"/>
  <c r="G22" i="2" s="1"/>
  <c r="B22" i="2" a="1"/>
  <c r="B22" i="2" s="1"/>
  <c r="BG22" i="2" a="1"/>
  <c r="BG22" i="2" s="1"/>
  <c r="BB22" i="2" a="1"/>
  <c r="BB22" i="2" s="1"/>
  <c r="AQ22" i="2" a="1"/>
  <c r="AQ22" i="2" s="1"/>
  <c r="AL22" i="2" a="1"/>
  <c r="AL22" i="2" s="1"/>
  <c r="AA22" i="2" a="1"/>
  <c r="AA22" i="2" s="1"/>
  <c r="V22" i="2" a="1"/>
  <c r="V22" i="2" s="1"/>
  <c r="K22" i="2" a="1"/>
  <c r="K22" i="2" s="1"/>
  <c r="F22" i="2" a="1"/>
  <c r="F22" i="2" s="1"/>
  <c r="BE22" i="2" a="1"/>
  <c r="BE22" i="2" s="1"/>
  <c r="AZ22" i="2" a="1"/>
  <c r="AZ22" i="2" s="1"/>
  <c r="AO22" i="2" a="1"/>
  <c r="AO22" i="2" s="1"/>
  <c r="AJ22" i="2" a="1"/>
  <c r="AJ22" i="2" s="1"/>
  <c r="Y22" i="2" a="1"/>
  <c r="Y22" i="2" s="1"/>
  <c r="T22" i="2" a="1"/>
  <c r="T22" i="2" s="1"/>
  <c r="I22" i="2" a="1"/>
  <c r="I22" i="2" s="1"/>
  <c r="D22" i="2" a="1"/>
  <c r="D22" i="2" s="1"/>
  <c r="AY22" i="2" a="1"/>
  <c r="AY22" i="2" s="1"/>
  <c r="AT22" i="2" a="1"/>
  <c r="AT22" i="2" s="1"/>
  <c r="AI22" i="2" a="1"/>
  <c r="AI22" i="2" s="1"/>
  <c r="AD22" i="2" a="1"/>
  <c r="AD22" i="2" s="1"/>
  <c r="S22" i="2" a="1"/>
  <c r="S22" i="2" s="1"/>
  <c r="N22" i="2" a="1"/>
  <c r="N22" i="2" s="1"/>
  <c r="C22" i="2" a="1"/>
  <c r="C22" i="2" s="1"/>
  <c r="AW22" i="2" a="1"/>
  <c r="AW22" i="2" s="1"/>
  <c r="AB22" i="2" a="1"/>
  <c r="AB22" i="2" s="1"/>
  <c r="AR22" i="2" a="1"/>
  <c r="AR22" i="2" s="1"/>
  <c r="L22" i="2" a="1"/>
  <c r="L22" i="2" s="1"/>
  <c r="BH22" i="2" a="1"/>
  <c r="BH22" i="2" s="1"/>
  <c r="Q22" i="2" a="1"/>
  <c r="Q22" i="2" s="1"/>
  <c r="AG22" i="2" a="1"/>
  <c r="AG22"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H17" i="2" a="1"/>
  <c r="BH17" i="2" s="1"/>
  <c r="AZ17" i="2" a="1"/>
  <c r="AZ17" i="2" s="1"/>
  <c r="AR17" i="2" a="1"/>
  <c r="AR17" i="2" s="1"/>
  <c r="AJ17" i="2" a="1"/>
  <c r="AJ17" i="2" s="1"/>
  <c r="AX17" i="2" a="1"/>
  <c r="AX17" i="2" s="1"/>
  <c r="AT17" i="2" a="1"/>
  <c r="AT17" i="2" s="1"/>
  <c r="AF17" i="2" a="1"/>
  <c r="AF17" i="2" s="1"/>
  <c r="Z17" i="2" a="1"/>
  <c r="Z17" i="2" s="1"/>
  <c r="R17" i="2" a="1"/>
  <c r="R17" i="2" s="1"/>
  <c r="J17" i="2" a="1"/>
  <c r="J17" i="2" s="1"/>
  <c r="B17" i="2" a="1"/>
  <c r="B17" i="2" s="1"/>
  <c r="BD17" i="2" a="1"/>
  <c r="BD17" i="2" s="1"/>
  <c r="AP17" i="2" a="1"/>
  <c r="AP17" i="2" s="1"/>
  <c r="AL17" i="2" a="1"/>
  <c r="AL17" i="2" s="1"/>
  <c r="AB17" i="2" a="1"/>
  <c r="AB17" i="2" s="1"/>
  <c r="T17" i="2" a="1"/>
  <c r="T17" i="2" s="1"/>
  <c r="L17" i="2" a="1"/>
  <c r="L17" i="2" s="1"/>
  <c r="D17" i="2" a="1"/>
  <c r="D17" i="2" s="1"/>
  <c r="AV17" i="2" a="1"/>
  <c r="AV17" i="2" s="1"/>
  <c r="AH17" i="2" a="1"/>
  <c r="AH17" i="2" s="1"/>
  <c r="AD17" i="2" a="1"/>
  <c r="AD17" i="2" s="1"/>
  <c r="V17" i="2" a="1"/>
  <c r="V17" i="2" s="1"/>
  <c r="N17" i="2" a="1"/>
  <c r="N17" i="2" s="1"/>
  <c r="F17" i="2" a="1"/>
  <c r="F17"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E29" i="2" a="1"/>
  <c r="BE29" i="2" s="1"/>
  <c r="AW29" i="2" a="1"/>
  <c r="AW29" i="2" s="1"/>
  <c r="AO29" i="2" a="1"/>
  <c r="AO29" i="2" s="1"/>
  <c r="AG29" i="2" a="1"/>
  <c r="AG29" i="2" s="1"/>
  <c r="Y29" i="2" a="1"/>
  <c r="Y29" i="2" s="1"/>
  <c r="Q29" i="2" a="1"/>
  <c r="Q29" i="2" s="1"/>
  <c r="I29" i="2" a="1"/>
  <c r="I29" i="2" s="1"/>
  <c r="BA29" i="2" a="1"/>
  <c r="BA29" i="2" s="1"/>
  <c r="AM29" i="2" a="1"/>
  <c r="AM29" i="2" s="1"/>
  <c r="AI29" i="2" a="1"/>
  <c r="AI29" i="2" s="1"/>
  <c r="U29" i="2" a="1"/>
  <c r="U29" i="2" s="1"/>
  <c r="G29" i="2" a="1"/>
  <c r="G29" i="2" s="1"/>
  <c r="C29" i="2" a="1"/>
  <c r="C29" i="2" s="1"/>
  <c r="BG29" i="2" a="1"/>
  <c r="BG29" i="2" s="1"/>
  <c r="AS29" i="2" a="1"/>
  <c r="AS29" i="2" s="1"/>
  <c r="AE29" i="2" a="1"/>
  <c r="AE29" i="2" s="1"/>
  <c r="AA29" i="2" a="1"/>
  <c r="AA29" i="2" s="1"/>
  <c r="M29" i="2" a="1"/>
  <c r="M29" i="2" s="1"/>
  <c r="AQ29" i="2" a="1"/>
  <c r="AQ29" i="2" s="1"/>
  <c r="AC29" i="2" a="1"/>
  <c r="AC29" i="2" s="1"/>
  <c r="O29" i="2" a="1"/>
  <c r="O29" i="2" s="1"/>
  <c r="BC29" i="2" a="1"/>
  <c r="BC29" i="2" s="1"/>
  <c r="S29" i="2" a="1"/>
  <c r="S29" i="2" s="1"/>
  <c r="E29" i="2" a="1"/>
  <c r="E29" i="2" s="1"/>
  <c r="AU29" i="2" a="1"/>
  <c r="AU29" i="2" s="1"/>
  <c r="K29" i="2" a="1"/>
  <c r="K29" i="2" s="1"/>
  <c r="A3" i="2"/>
  <c r="BA11" i="2" a="1"/>
  <c r="BA11" i="2" s="1"/>
  <c r="W12" i="2" a="1"/>
  <c r="W12" i="2" s="1"/>
  <c r="F13" i="2" a="1"/>
  <c r="F13" i="2" s="1"/>
  <c r="AL13" i="2" a="1"/>
  <c r="AL13" i="2" s="1"/>
  <c r="AF14" i="2" a="1"/>
  <c r="AF14" i="2" s="1"/>
  <c r="AU15" i="2" a="1"/>
  <c r="AU15" i="2" s="1"/>
  <c r="AD16" i="2" a="1"/>
  <c r="AD16" i="2" s="1"/>
  <c r="E18" i="2" a="1"/>
  <c r="E18" i="2" s="1"/>
  <c r="T18" i="2" a="1"/>
  <c r="T18" i="2" s="1"/>
  <c r="C19" i="2" a="1"/>
  <c r="C19" i="2" s="1"/>
  <c r="Q19" i="2" a="1"/>
  <c r="Q19" i="2" s="1"/>
  <c r="C20" i="2" a="1"/>
  <c r="C20" i="2" s="1"/>
  <c r="S26" i="2" a="1"/>
  <c r="S26" i="2" s="1"/>
  <c r="BF14" i="2" a="1"/>
  <c r="BF14" i="2" s="1"/>
  <c r="BC14" i="2" a="1"/>
  <c r="BC14" i="2" s="1"/>
  <c r="AX14" i="2" a="1"/>
  <c r="AX14" i="2" s="1"/>
  <c r="AU14" i="2" a="1"/>
  <c r="AU14" i="2" s="1"/>
  <c r="AP14" i="2" a="1"/>
  <c r="AP14" i="2" s="1"/>
  <c r="AM14" i="2" a="1"/>
  <c r="AM14" i="2" s="1"/>
  <c r="AH14" i="2" a="1"/>
  <c r="AH14" i="2" s="1"/>
  <c r="AE14" i="2" a="1"/>
  <c r="AE14" i="2" s="1"/>
  <c r="Z14" i="2" a="1"/>
  <c r="Z14" i="2" s="1"/>
  <c r="W14" i="2" a="1"/>
  <c r="W14" i="2" s="1"/>
  <c r="R14" i="2" a="1"/>
  <c r="R14" i="2" s="1"/>
  <c r="O14" i="2" a="1"/>
  <c r="O14" i="2" s="1"/>
  <c r="J14" i="2" a="1"/>
  <c r="J14" i="2" s="1"/>
  <c r="G14" i="2" a="1"/>
  <c r="G14" i="2" s="1"/>
  <c r="B14" i="2" a="1"/>
  <c r="B14" i="2" s="1"/>
  <c r="BH14" i="2" a="1"/>
  <c r="BH14" i="2" s="1"/>
  <c r="BE14" i="2" a="1"/>
  <c r="BE14" i="2" s="1"/>
  <c r="AZ14" i="2" a="1"/>
  <c r="AZ14" i="2" s="1"/>
  <c r="AW14" i="2" a="1"/>
  <c r="AW14" i="2" s="1"/>
  <c r="AR14" i="2" a="1"/>
  <c r="AR14" i="2" s="1"/>
  <c r="AO14" i="2" a="1"/>
  <c r="AO14" i="2" s="1"/>
  <c r="AJ14" i="2" a="1"/>
  <c r="AJ14" i="2" s="1"/>
  <c r="AG14" i="2" a="1"/>
  <c r="AG14" i="2" s="1"/>
  <c r="AB14" i="2" a="1"/>
  <c r="AB14" i="2" s="1"/>
  <c r="Y14" i="2" a="1"/>
  <c r="Y14" i="2" s="1"/>
  <c r="T14" i="2" a="1"/>
  <c r="T14" i="2" s="1"/>
  <c r="Q14" i="2" a="1"/>
  <c r="Q14" i="2" s="1"/>
  <c r="L14" i="2" a="1"/>
  <c r="L14" i="2" s="1"/>
  <c r="I14" i="2" a="1"/>
  <c r="I14" i="2" s="1"/>
  <c r="D14" i="2" a="1"/>
  <c r="D14" i="2" s="1"/>
  <c r="BG14" i="2" a="1"/>
  <c r="BG14" i="2" s="1"/>
  <c r="BB14" i="2" a="1"/>
  <c r="BB14" i="2" s="1"/>
  <c r="AY14" i="2" a="1"/>
  <c r="AY14" i="2" s="1"/>
  <c r="AT14" i="2" a="1"/>
  <c r="AT14" i="2" s="1"/>
  <c r="AQ14" i="2" a="1"/>
  <c r="AQ14" i="2" s="1"/>
  <c r="AL14" i="2" a="1"/>
  <c r="AL14" i="2" s="1"/>
  <c r="AI14" i="2" a="1"/>
  <c r="AI14" i="2" s="1"/>
  <c r="AD14" i="2" a="1"/>
  <c r="AD14" i="2" s="1"/>
  <c r="AA14" i="2" a="1"/>
  <c r="AA14" i="2" s="1"/>
  <c r="V14" i="2" a="1"/>
  <c r="V14" i="2" s="1"/>
  <c r="S14" i="2" a="1"/>
  <c r="S14" i="2" s="1"/>
  <c r="N14" i="2" a="1"/>
  <c r="N14" i="2" s="1"/>
  <c r="K14" i="2" a="1"/>
  <c r="K14" i="2" s="1"/>
  <c r="F14" i="2" a="1"/>
  <c r="F14" i="2" s="1"/>
  <c r="C14" i="2" a="1"/>
  <c r="C14" i="2" s="1"/>
  <c r="BG18" i="2" a="1"/>
  <c r="BG18" i="2" s="1"/>
  <c r="BB18" i="2" a="1"/>
  <c r="BB18" i="2" s="1"/>
  <c r="AY18" i="2" a="1"/>
  <c r="AY18" i="2" s="1"/>
  <c r="AT18" i="2" a="1"/>
  <c r="AT18" i="2" s="1"/>
  <c r="AQ18" i="2" a="1"/>
  <c r="AQ18" i="2" s="1"/>
  <c r="AL18" i="2" a="1"/>
  <c r="AL18" i="2" s="1"/>
  <c r="AI18" i="2" a="1"/>
  <c r="AI18" i="2" s="1"/>
  <c r="AD18" i="2" a="1"/>
  <c r="AD18" i="2" s="1"/>
  <c r="AA18" i="2" a="1"/>
  <c r="AA18" i="2" s="1"/>
  <c r="V18" i="2" a="1"/>
  <c r="V18" i="2" s="1"/>
  <c r="S18" i="2" a="1"/>
  <c r="S18" i="2" s="1"/>
  <c r="N18" i="2" a="1"/>
  <c r="N18" i="2" s="1"/>
  <c r="K18" i="2" a="1"/>
  <c r="K18" i="2" s="1"/>
  <c r="F18" i="2" a="1"/>
  <c r="F18" i="2" s="1"/>
  <c r="C18" i="2" a="1"/>
  <c r="C18" i="2" s="1"/>
  <c r="BF18" i="2" a="1"/>
  <c r="BF18" i="2" s="1"/>
  <c r="AU18" i="2" a="1"/>
  <c r="AU18" i="2" s="1"/>
  <c r="AR18" i="2" a="1"/>
  <c r="AR18" i="2" s="1"/>
  <c r="AN18" i="2" a="1"/>
  <c r="AN18" i="2" s="1"/>
  <c r="AG18" i="2" a="1"/>
  <c r="AG18" i="2" s="1"/>
  <c r="AC18" i="2" a="1"/>
  <c r="AC18" i="2" s="1"/>
  <c r="Z18" i="2" a="1"/>
  <c r="Z18" i="2" s="1"/>
  <c r="O18" i="2" a="1"/>
  <c r="O18" i="2" s="1"/>
  <c r="L18" i="2" a="1"/>
  <c r="L18" i="2" s="1"/>
  <c r="H18" i="2" a="1"/>
  <c r="H18" i="2" s="1"/>
  <c r="BE18" i="2" a="1"/>
  <c r="BE18" i="2" s="1"/>
  <c r="BA18" i="2" a="1"/>
  <c r="BA18" i="2" s="1"/>
  <c r="AX18" i="2" a="1"/>
  <c r="AX18" i="2" s="1"/>
  <c r="AM18" i="2" a="1"/>
  <c r="AM18" i="2" s="1"/>
  <c r="AJ18" i="2" a="1"/>
  <c r="AJ18" i="2" s="1"/>
  <c r="AF18" i="2" a="1"/>
  <c r="AF18" i="2" s="1"/>
  <c r="Y18" i="2" a="1"/>
  <c r="Y18" i="2" s="1"/>
  <c r="U18" i="2" a="1"/>
  <c r="U18" i="2" s="1"/>
  <c r="R18" i="2" a="1"/>
  <c r="R18" i="2" s="1"/>
  <c r="G18" i="2" a="1"/>
  <c r="G18" i="2" s="1"/>
  <c r="D18" i="2" a="1"/>
  <c r="D18" i="2" s="1"/>
  <c r="BH18" i="2" a="1"/>
  <c r="BH18" i="2" s="1"/>
  <c r="BD18" i="2" a="1"/>
  <c r="BD18" i="2" s="1"/>
  <c r="AW18" i="2" a="1"/>
  <c r="AW18" i="2" s="1"/>
  <c r="AS18" i="2" a="1"/>
  <c r="AS18" i="2" s="1"/>
  <c r="AP18" i="2" a="1"/>
  <c r="AP18" i="2" s="1"/>
  <c r="AE18" i="2" a="1"/>
  <c r="AE18" i="2" s="1"/>
  <c r="AB18" i="2" a="1"/>
  <c r="AB18" i="2" s="1"/>
  <c r="X18" i="2" a="1"/>
  <c r="X18" i="2" s="1"/>
  <c r="Q18" i="2" a="1"/>
  <c r="Q18" i="2" s="1"/>
  <c r="M18" i="2" a="1"/>
  <c r="M18" i="2" s="1"/>
  <c r="J18" i="2" a="1"/>
  <c r="J18" i="2" s="1"/>
  <c r="BE26" i="2" a="1"/>
  <c r="BE26" i="2" s="1"/>
  <c r="BB26" i="2" a="1"/>
  <c r="BB26" i="2" s="1"/>
  <c r="AW26" i="2" a="1"/>
  <c r="AW26" i="2" s="1"/>
  <c r="AT26" i="2" a="1"/>
  <c r="AT26" i="2" s="1"/>
  <c r="AO26" i="2" a="1"/>
  <c r="AO26" i="2" s="1"/>
  <c r="AL26" i="2" a="1"/>
  <c r="AL26" i="2" s="1"/>
  <c r="AG26" i="2" a="1"/>
  <c r="AG26" i="2" s="1"/>
  <c r="AD26" i="2" a="1"/>
  <c r="AD26" i="2" s="1"/>
  <c r="Y26" i="2" a="1"/>
  <c r="Y26" i="2" s="1"/>
  <c r="V26" i="2" a="1"/>
  <c r="V26" i="2" s="1"/>
  <c r="Q26" i="2" a="1"/>
  <c r="Q26" i="2" s="1"/>
  <c r="N26" i="2" a="1"/>
  <c r="N26" i="2" s="1"/>
  <c r="I26" i="2" a="1"/>
  <c r="I26" i="2" s="1"/>
  <c r="F26" i="2" a="1"/>
  <c r="F26" i="2" s="1"/>
  <c r="AX26" i="2" a="1"/>
  <c r="AX26" i="2" s="1"/>
  <c r="AU26" i="2" a="1"/>
  <c r="AU26" i="2" s="1"/>
  <c r="AQ26" i="2" a="1"/>
  <c r="AQ26" i="2" s="1"/>
  <c r="AJ26" i="2" a="1"/>
  <c r="AJ26" i="2" s="1"/>
  <c r="AF26" i="2" a="1"/>
  <c r="AF26" i="2" s="1"/>
  <c r="AC26" i="2" a="1"/>
  <c r="AC26" i="2" s="1"/>
  <c r="R26" i="2" a="1"/>
  <c r="R26" i="2" s="1"/>
  <c r="O26" i="2" a="1"/>
  <c r="O26" i="2" s="1"/>
  <c r="K26" i="2" a="1"/>
  <c r="K26" i="2" s="1"/>
  <c r="D26" i="2" a="1"/>
  <c r="D26" i="2" s="1"/>
  <c r="BH26" i="2" a="1"/>
  <c r="BH26" i="2" s="1"/>
  <c r="BD26" i="2" a="1"/>
  <c r="BD26" i="2" s="1"/>
  <c r="BA26" i="2" a="1"/>
  <c r="BA26" i="2" s="1"/>
  <c r="AP26" i="2" a="1"/>
  <c r="AP26" i="2" s="1"/>
  <c r="AM26" i="2" a="1"/>
  <c r="AM26" i="2" s="1"/>
  <c r="AI26" i="2" a="1"/>
  <c r="AI26" i="2" s="1"/>
  <c r="AB26" i="2" a="1"/>
  <c r="AB26" i="2" s="1"/>
  <c r="X26" i="2" a="1"/>
  <c r="X26" i="2" s="1"/>
  <c r="U26" i="2" a="1"/>
  <c r="U26" i="2" s="1"/>
  <c r="J26" i="2" a="1"/>
  <c r="J26" i="2" s="1"/>
  <c r="G26" i="2" a="1"/>
  <c r="G26" i="2" s="1"/>
  <c r="C26" i="2" a="1"/>
  <c r="C26" i="2" s="1"/>
  <c r="BG26" i="2" a="1"/>
  <c r="BG26" i="2" s="1"/>
  <c r="AZ26" i="2" a="1"/>
  <c r="AZ26" i="2" s="1"/>
  <c r="AS26" i="2" a="1"/>
  <c r="AS26" i="2" s="1"/>
  <c r="AE26" i="2" a="1"/>
  <c r="AE26" i="2" s="1"/>
  <c r="P26" i="2" a="1"/>
  <c r="P26" i="2" s="1"/>
  <c r="B26" i="2" a="1"/>
  <c r="B26" i="2" s="1"/>
  <c r="BF26" i="2" a="1"/>
  <c r="BF26" i="2" s="1"/>
  <c r="AY26" i="2" a="1"/>
  <c r="AY26" i="2" s="1"/>
  <c r="AR26" i="2" a="1"/>
  <c r="AR26" i="2" s="1"/>
  <c r="AK26" i="2" a="1"/>
  <c r="AK26" i="2" s="1"/>
  <c r="W26" i="2" a="1"/>
  <c r="W26" i="2" s="1"/>
  <c r="H26" i="2" a="1"/>
  <c r="H26" i="2" s="1"/>
  <c r="AV26" i="2" a="1"/>
  <c r="AV26" i="2" s="1"/>
  <c r="AH26" i="2" a="1"/>
  <c r="AH26" i="2" s="1"/>
  <c r="AA26" i="2" a="1"/>
  <c r="AA26" i="2" s="1"/>
  <c r="T26" i="2" a="1"/>
  <c r="T26" i="2" s="1"/>
  <c r="M26" i="2" a="1"/>
  <c r="M26" i="2" s="1"/>
  <c r="BG30" i="2" a="1"/>
  <c r="BG30" i="2" s="1"/>
  <c r="BD30" i="2" a="1"/>
  <c r="BD30" i="2" s="1"/>
  <c r="AY30" i="2" a="1"/>
  <c r="AY30" i="2" s="1"/>
  <c r="AV30" i="2" a="1"/>
  <c r="AV30" i="2" s="1"/>
  <c r="AQ30" i="2" a="1"/>
  <c r="AQ30" i="2" s="1"/>
  <c r="AN30" i="2" a="1"/>
  <c r="AN30" i="2" s="1"/>
  <c r="AI30" i="2" a="1"/>
  <c r="AI30" i="2" s="1"/>
  <c r="AF30" i="2" a="1"/>
  <c r="AF30" i="2" s="1"/>
  <c r="AA30" i="2" a="1"/>
  <c r="AA30" i="2" s="1"/>
  <c r="X30" i="2" a="1"/>
  <c r="X30" i="2" s="1"/>
  <c r="S30" i="2" a="1"/>
  <c r="S30" i="2" s="1"/>
  <c r="P30" i="2" a="1"/>
  <c r="P30" i="2" s="1"/>
  <c r="K30" i="2" a="1"/>
  <c r="K30" i="2" s="1"/>
  <c r="H30" i="2" a="1"/>
  <c r="H30" i="2" s="1"/>
  <c r="C30" i="2" a="1"/>
  <c r="C30" i="2" s="1"/>
  <c r="BB30" i="2" a="1"/>
  <c r="BB30" i="2" s="1"/>
  <c r="AX30" i="2" a="1"/>
  <c r="AX30" i="2" s="1"/>
  <c r="AU30" i="2" a="1"/>
  <c r="AU30" i="2" s="1"/>
  <c r="AJ30" i="2" a="1"/>
  <c r="AJ30" i="2" s="1"/>
  <c r="AG30" i="2" a="1"/>
  <c r="AG30" i="2" s="1"/>
  <c r="AC30" i="2" a="1"/>
  <c r="AC30" i="2" s="1"/>
  <c r="V30" i="2" a="1"/>
  <c r="V30" i="2" s="1"/>
  <c r="R30" i="2" a="1"/>
  <c r="R30" i="2" s="1"/>
  <c r="O30" i="2" a="1"/>
  <c r="O30" i="2" s="1"/>
  <c r="D30" i="2" a="1"/>
  <c r="D30" i="2" s="1"/>
  <c r="BH30" i="2" a="1"/>
  <c r="BH30" i="2" s="1"/>
  <c r="BE30" i="2" a="1"/>
  <c r="BE30" i="2" s="1"/>
  <c r="BA30" i="2" a="1"/>
  <c r="BA30" i="2" s="1"/>
  <c r="AT30" i="2" a="1"/>
  <c r="AT30" i="2" s="1"/>
  <c r="AP30" i="2" a="1"/>
  <c r="AP30" i="2" s="1"/>
  <c r="AM30" i="2" a="1"/>
  <c r="AM30" i="2" s="1"/>
  <c r="AB30" i="2" a="1"/>
  <c r="AB30" i="2" s="1"/>
  <c r="Y30" i="2" a="1"/>
  <c r="Y30" i="2" s="1"/>
  <c r="U30" i="2" a="1"/>
  <c r="U30" i="2" s="1"/>
  <c r="N30" i="2" a="1"/>
  <c r="N30" i="2" s="1"/>
  <c r="J30" i="2" a="1"/>
  <c r="J30" i="2" s="1"/>
  <c r="G30" i="2" a="1"/>
  <c r="G30" i="2" s="1"/>
  <c r="BC30" i="2" a="1"/>
  <c r="BC30" i="2" s="1"/>
  <c r="AO30" i="2" a="1"/>
  <c r="AO30" i="2" s="1"/>
  <c r="Z30" i="2" a="1"/>
  <c r="Z30" i="2" s="1"/>
  <c r="L30" i="2" a="1"/>
  <c r="L30" i="2" s="1"/>
  <c r="E30" i="2" a="1"/>
  <c r="E30" i="2" s="1"/>
  <c r="AZ30" i="2" a="1"/>
  <c r="AZ30" i="2" s="1"/>
  <c r="AS30" i="2" a="1"/>
  <c r="AS30" i="2" s="1"/>
  <c r="AL30" i="2" a="1"/>
  <c r="AL30" i="2" s="1"/>
  <c r="AE30" i="2" a="1"/>
  <c r="AE30" i="2" s="1"/>
  <c r="Q30" i="2" a="1"/>
  <c r="Q30" i="2" s="1"/>
  <c r="B30" i="2" a="1"/>
  <c r="B30" i="2" s="1"/>
  <c r="BF30" i="2" a="1"/>
  <c r="BF30" i="2" s="1"/>
  <c r="AR30" i="2" a="1"/>
  <c r="AR30" i="2" s="1"/>
  <c r="AK30" i="2" a="1"/>
  <c r="AK30" i="2" s="1"/>
  <c r="AD30" i="2" a="1"/>
  <c r="AD30" i="2" s="1"/>
  <c r="W30" i="2" a="1"/>
  <c r="W30" i="2" s="1"/>
  <c r="I30" i="2" a="1"/>
  <c r="I30" i="2" s="1"/>
  <c r="M11" i="2" a="1"/>
  <c r="M11" i="2" s="1"/>
  <c r="D12" i="2" a="1"/>
  <c r="D12" i="2" s="1"/>
  <c r="O12" i="2" a="1"/>
  <c r="O12" i="2" s="1"/>
  <c r="AJ12" i="2" a="1"/>
  <c r="AJ12" i="2" s="1"/>
  <c r="AU12" i="2" a="1"/>
  <c r="AU12" i="2" s="1"/>
  <c r="M14" i="2" a="1"/>
  <c r="M14" i="2" s="1"/>
  <c r="X14" i="2" a="1"/>
  <c r="X14" i="2" s="1"/>
  <c r="AS14" i="2" a="1"/>
  <c r="AS14" i="2" s="1"/>
  <c r="BD14" i="2" a="1"/>
  <c r="BD14" i="2" s="1"/>
  <c r="G15" i="2" a="1"/>
  <c r="G15" i="2" s="1"/>
  <c r="BG16" i="2" a="1"/>
  <c r="BG16" i="2" s="1"/>
  <c r="BD16" i="2" a="1"/>
  <c r="BD16" i="2" s="1"/>
  <c r="AY16" i="2" a="1"/>
  <c r="AY16" i="2" s="1"/>
  <c r="AV16" i="2" a="1"/>
  <c r="AV16" i="2" s="1"/>
  <c r="AQ16" i="2" a="1"/>
  <c r="AQ16" i="2" s="1"/>
  <c r="AN16" i="2" a="1"/>
  <c r="AN16" i="2" s="1"/>
  <c r="AI16" i="2" a="1"/>
  <c r="AI16" i="2" s="1"/>
  <c r="AF16" i="2" a="1"/>
  <c r="AF16" i="2" s="1"/>
  <c r="AA16" i="2" a="1"/>
  <c r="AA16" i="2" s="1"/>
  <c r="X16" i="2" a="1"/>
  <c r="X16" i="2" s="1"/>
  <c r="S16" i="2" a="1"/>
  <c r="S16" i="2" s="1"/>
  <c r="P16" i="2" a="1"/>
  <c r="P16" i="2" s="1"/>
  <c r="K16" i="2" a="1"/>
  <c r="K16" i="2" s="1"/>
  <c r="H16" i="2" a="1"/>
  <c r="H16" i="2" s="1"/>
  <c r="C16" i="2" a="1"/>
  <c r="C16" i="2" s="1"/>
  <c r="BF16" i="2" a="1"/>
  <c r="BF16" i="2" s="1"/>
  <c r="BA16" i="2" a="1"/>
  <c r="BA16" i="2" s="1"/>
  <c r="AX16" i="2" a="1"/>
  <c r="AX16" i="2" s="1"/>
  <c r="AS16" i="2" a="1"/>
  <c r="AS16" i="2" s="1"/>
  <c r="AP16" i="2" a="1"/>
  <c r="AP16" i="2" s="1"/>
  <c r="AK16" i="2" a="1"/>
  <c r="AK16" i="2" s="1"/>
  <c r="AH16" i="2" a="1"/>
  <c r="AH16" i="2" s="1"/>
  <c r="AC16" i="2" a="1"/>
  <c r="AC16" i="2" s="1"/>
  <c r="Z16" i="2" a="1"/>
  <c r="Z16" i="2" s="1"/>
  <c r="U16" i="2" a="1"/>
  <c r="U16" i="2" s="1"/>
  <c r="R16" i="2" a="1"/>
  <c r="R16" i="2" s="1"/>
  <c r="M16" i="2" a="1"/>
  <c r="M16" i="2" s="1"/>
  <c r="J16" i="2" a="1"/>
  <c r="J16" i="2" s="1"/>
  <c r="E16" i="2" a="1"/>
  <c r="E16" i="2" s="1"/>
  <c r="B16" i="2" a="1"/>
  <c r="B16" i="2" s="1"/>
  <c r="BH16" i="2" a="1"/>
  <c r="BH16" i="2" s="1"/>
  <c r="BC16" i="2" a="1"/>
  <c r="BC16" i="2" s="1"/>
  <c r="AZ16" i="2" a="1"/>
  <c r="AZ16" i="2" s="1"/>
  <c r="AU16" i="2" a="1"/>
  <c r="AU16" i="2" s="1"/>
  <c r="AR16" i="2" a="1"/>
  <c r="AR16" i="2" s="1"/>
  <c r="AM16" i="2" a="1"/>
  <c r="AM16" i="2" s="1"/>
  <c r="AJ16" i="2" a="1"/>
  <c r="AJ16" i="2" s="1"/>
  <c r="AE16" i="2" a="1"/>
  <c r="AE16" i="2" s="1"/>
  <c r="AB16" i="2" a="1"/>
  <c r="AB16" i="2" s="1"/>
  <c r="W16" i="2" a="1"/>
  <c r="W16" i="2" s="1"/>
  <c r="T16" i="2" a="1"/>
  <c r="T16" i="2" s="1"/>
  <c r="O16" i="2" a="1"/>
  <c r="O16" i="2" s="1"/>
  <c r="L16" i="2" a="1"/>
  <c r="L16" i="2" s="1"/>
  <c r="G16" i="2" a="1"/>
  <c r="G16" i="2" s="1"/>
  <c r="D16" i="2" a="1"/>
  <c r="D16" i="2" s="1"/>
  <c r="V16" i="2" a="1"/>
  <c r="V16" i="2" s="1"/>
  <c r="AG16" i="2" a="1"/>
  <c r="AG16" i="2" s="1"/>
  <c r="BB16" i="2" a="1"/>
  <c r="BB16" i="2" s="1"/>
  <c r="P17" i="2" a="1"/>
  <c r="P17" i="2" s="1"/>
  <c r="AN17" i="2" a="1"/>
  <c r="AN17" i="2" s="1"/>
  <c r="BB17" i="2" a="1"/>
  <c r="BB17" i="2" s="1"/>
  <c r="I18" i="2" a="1"/>
  <c r="I18" i="2" s="1"/>
  <c r="W18" i="2" a="1"/>
  <c r="W18" i="2" s="1"/>
  <c r="AK18" i="2" a="1"/>
  <c r="AK18" i="2" s="1"/>
  <c r="AZ18" i="2" a="1"/>
  <c r="AZ18" i="2" s="1"/>
  <c r="H20" i="2" a="1"/>
  <c r="H20" i="2" s="1"/>
  <c r="AY20" i="2" a="1"/>
  <c r="AY20" i="2" s="1"/>
  <c r="AQ23" i="2" a="1"/>
  <c r="AQ23" i="2" s="1"/>
  <c r="C24" i="2" a="1"/>
  <c r="C24" i="2" s="1"/>
  <c r="AE24" i="2" a="1"/>
  <c r="AE24" i="2" s="1"/>
  <c r="BH24" i="2" a="1"/>
  <c r="BH24" i="2" s="1"/>
  <c r="AC25" i="2" a="1"/>
  <c r="AC25" i="2" s="1"/>
  <c r="Z26" i="2" a="1"/>
  <c r="Z26" i="2" s="1"/>
  <c r="BC26" i="2" a="1"/>
  <c r="BC26" i="2" s="1"/>
  <c r="AZ27" i="2" a="1"/>
  <c r="AZ27" i="2" s="1"/>
  <c r="K28" i="2" a="1"/>
  <c r="K28" i="2" s="1"/>
  <c r="AN28" i="2" a="1"/>
  <c r="AN28" i="2" s="1"/>
  <c r="AK29" i="2" a="1"/>
  <c r="AK29" i="2" s="1"/>
  <c r="F30" i="2" a="1"/>
  <c r="F30" i="2" s="1"/>
  <c r="AH30" i="2" a="1"/>
  <c r="AH30" i="2" s="1"/>
  <c r="AF31" i="2" a="1"/>
  <c r="AF31" i="2" s="1"/>
  <c r="BH31" i="2" a="1"/>
  <c r="BH31" i="2" s="1"/>
  <c r="AY38" i="2" a="1"/>
  <c r="AY38"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D13" i="2" a="1"/>
  <c r="BD13" i="2" s="1"/>
  <c r="AV13" i="2" a="1"/>
  <c r="AV13" i="2" s="1"/>
  <c r="AN13" i="2" a="1"/>
  <c r="AN13" i="2" s="1"/>
  <c r="AF13" i="2" a="1"/>
  <c r="AF13" i="2" s="1"/>
  <c r="X13" i="2" a="1"/>
  <c r="X13" i="2" s="1"/>
  <c r="P13" i="2" a="1"/>
  <c r="P13" i="2" s="1"/>
  <c r="H13" i="2" a="1"/>
  <c r="H13" i="2" s="1"/>
  <c r="BF13" i="2" a="1"/>
  <c r="BF13" i="2" s="1"/>
  <c r="AX13" i="2" a="1"/>
  <c r="AX13" i="2" s="1"/>
  <c r="AP13" i="2" a="1"/>
  <c r="AP13" i="2" s="1"/>
  <c r="AH13" i="2" a="1"/>
  <c r="AH13" i="2" s="1"/>
  <c r="Z13" i="2" a="1"/>
  <c r="Z13" i="2" s="1"/>
  <c r="R13" i="2" a="1"/>
  <c r="R13" i="2" s="1"/>
  <c r="J13" i="2" a="1"/>
  <c r="J13" i="2" s="1"/>
  <c r="B13" i="2" a="1"/>
  <c r="B13" i="2" s="1"/>
  <c r="BH13" i="2" a="1"/>
  <c r="BH13" i="2" s="1"/>
  <c r="AZ13" i="2" a="1"/>
  <c r="AZ13" i="2" s="1"/>
  <c r="AR13" i="2" a="1"/>
  <c r="AR13" i="2" s="1"/>
  <c r="AJ13" i="2" a="1"/>
  <c r="AJ13" i="2" s="1"/>
  <c r="AB13" i="2" a="1"/>
  <c r="AB13" i="2" s="1"/>
  <c r="T13" i="2" a="1"/>
  <c r="T13" i="2" s="1"/>
  <c r="L13" i="2" a="1"/>
  <c r="L13" i="2" s="1"/>
  <c r="D13" i="2" a="1"/>
  <c r="D13"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B21" i="2" a="1"/>
  <c r="BB21" i="2" s="1"/>
  <c r="AT21" i="2" a="1"/>
  <c r="AT21" i="2" s="1"/>
  <c r="AL21" i="2" a="1"/>
  <c r="AL21" i="2" s="1"/>
  <c r="AD21" i="2" a="1"/>
  <c r="AD21" i="2" s="1"/>
  <c r="V21" i="2" a="1"/>
  <c r="V21" i="2" s="1"/>
  <c r="N21" i="2" a="1"/>
  <c r="N21" i="2" s="1"/>
  <c r="F21" i="2" a="1"/>
  <c r="F21" i="2" s="1"/>
  <c r="BD21" i="2" a="1"/>
  <c r="BD21" i="2" s="1"/>
  <c r="AV21" i="2" a="1"/>
  <c r="AV21" i="2" s="1"/>
  <c r="AN21" i="2" a="1"/>
  <c r="AN21" i="2" s="1"/>
  <c r="AF21" i="2" a="1"/>
  <c r="AF21" i="2" s="1"/>
  <c r="X21" i="2" a="1"/>
  <c r="X21" i="2" s="1"/>
  <c r="P21" i="2" a="1"/>
  <c r="P21" i="2" s="1"/>
  <c r="H21" i="2" a="1"/>
  <c r="H21" i="2" s="1"/>
  <c r="BH21" i="2" a="1"/>
  <c r="BH21" i="2" s="1"/>
  <c r="AR21" i="2" a="1"/>
  <c r="AR21" i="2" s="1"/>
  <c r="AB21" i="2" a="1"/>
  <c r="AB21" i="2" s="1"/>
  <c r="L21" i="2" a="1"/>
  <c r="L21" i="2" s="1"/>
  <c r="BF21" i="2" a="1"/>
  <c r="BF21" i="2" s="1"/>
  <c r="AP21" i="2" a="1"/>
  <c r="AP21" i="2" s="1"/>
  <c r="Z21" i="2" a="1"/>
  <c r="Z21" i="2" s="1"/>
  <c r="J21" i="2" a="1"/>
  <c r="J21" i="2" s="1"/>
  <c r="AZ21" i="2" a="1"/>
  <c r="AZ21" i="2" s="1"/>
  <c r="AJ21" i="2" a="1"/>
  <c r="AJ21" i="2" s="1"/>
  <c r="T21" i="2" a="1"/>
  <c r="T21" i="2" s="1"/>
  <c r="D21" i="2" a="1"/>
  <c r="D21" i="2" s="1"/>
  <c r="L12" i="2" a="1"/>
  <c r="L12" i="2" s="1"/>
  <c r="BC12" i="2" a="1"/>
  <c r="BC12" i="2" s="1"/>
  <c r="BA14" i="2" a="1"/>
  <c r="BA14" i="2" s="1"/>
  <c r="I16" i="2" a="1"/>
  <c r="I16" i="2" s="1"/>
  <c r="X17" i="2" a="1"/>
  <c r="X17" i="2" s="1"/>
  <c r="AH18" i="2" a="1"/>
  <c r="AH18" i="2" s="1"/>
  <c r="AE19" i="2" a="1"/>
  <c r="AE19" i="2" s="1"/>
  <c r="AL34" i="2" a="1"/>
  <c r="AL34" i="2" s="1"/>
  <c r="Q9" i="2" a="1"/>
  <c r="Q9"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C11" i="2" a="1"/>
  <c r="BC11" i="2" s="1"/>
  <c r="AU11" i="2" a="1"/>
  <c r="AU11" i="2" s="1"/>
  <c r="AM11" i="2" a="1"/>
  <c r="AM11" i="2" s="1"/>
  <c r="AE11" i="2" a="1"/>
  <c r="AE11" i="2" s="1"/>
  <c r="W11" i="2" a="1"/>
  <c r="W11" i="2" s="1"/>
  <c r="O11" i="2" a="1"/>
  <c r="O11" i="2" s="1"/>
  <c r="G11" i="2" a="1"/>
  <c r="G11" i="2" s="1"/>
  <c r="BE11" i="2" a="1"/>
  <c r="BE11" i="2" s="1"/>
  <c r="AW11" i="2" a="1"/>
  <c r="AW11" i="2" s="1"/>
  <c r="AO11" i="2" a="1"/>
  <c r="AO11" i="2" s="1"/>
  <c r="AG11" i="2" a="1"/>
  <c r="AG11" i="2" s="1"/>
  <c r="Y11" i="2" a="1"/>
  <c r="Y11" i="2" s="1"/>
  <c r="Q11" i="2" a="1"/>
  <c r="Q11" i="2" s="1"/>
  <c r="I11" i="2" a="1"/>
  <c r="I11" i="2" s="1"/>
  <c r="AQ11" i="2" a="1"/>
  <c r="AQ11" i="2" s="1"/>
  <c r="AA11" i="2" a="1"/>
  <c r="AA11" i="2" s="1"/>
  <c r="K11" i="2" a="1"/>
  <c r="K11" i="2" s="1"/>
  <c r="C11" i="2" a="1"/>
  <c r="C11" i="2" s="1"/>
  <c r="BG11" i="2" a="1"/>
  <c r="BG11" i="2" s="1"/>
  <c r="AY11" i="2" a="1"/>
  <c r="AY11" i="2" s="1"/>
  <c r="AI11" i="2" a="1"/>
  <c r="AI11" i="2" s="1"/>
  <c r="S11" i="2" a="1"/>
  <c r="S11"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E15" i="2" a="1"/>
  <c r="BE15" i="2" s="1"/>
  <c r="AW15" i="2" a="1"/>
  <c r="AW15" i="2" s="1"/>
  <c r="AO15" i="2" a="1"/>
  <c r="AO15" i="2" s="1"/>
  <c r="AG15" i="2" a="1"/>
  <c r="AG15" i="2" s="1"/>
  <c r="Y15" i="2" a="1"/>
  <c r="Y15" i="2" s="1"/>
  <c r="Q15" i="2" a="1"/>
  <c r="Q15" i="2" s="1"/>
  <c r="I15" i="2" a="1"/>
  <c r="I15" i="2" s="1"/>
  <c r="BG15" i="2" a="1"/>
  <c r="BG15" i="2" s="1"/>
  <c r="AY15" i="2" a="1"/>
  <c r="AY15" i="2" s="1"/>
  <c r="AQ15" i="2" a="1"/>
  <c r="AQ15" i="2" s="1"/>
  <c r="AI15" i="2" a="1"/>
  <c r="AI15" i="2" s="1"/>
  <c r="AA15" i="2" a="1"/>
  <c r="AA15" i="2" s="1"/>
  <c r="S15" i="2" a="1"/>
  <c r="S15" i="2" s="1"/>
  <c r="K15" i="2" a="1"/>
  <c r="K15" i="2" s="1"/>
  <c r="C15" i="2" a="1"/>
  <c r="C15" i="2" s="1"/>
  <c r="BA15" i="2" a="1"/>
  <c r="BA15" i="2" s="1"/>
  <c r="AS15" i="2" a="1"/>
  <c r="AS15" i="2" s="1"/>
  <c r="AK15" i="2" a="1"/>
  <c r="AK15" i="2" s="1"/>
  <c r="AC15" i="2" a="1"/>
  <c r="AC15" i="2" s="1"/>
  <c r="U15" i="2" a="1"/>
  <c r="U15" i="2" s="1"/>
  <c r="M15" i="2" a="1"/>
  <c r="M15" i="2" s="1"/>
  <c r="E15" i="2" a="1"/>
  <c r="E15"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A19" i="2" a="1"/>
  <c r="BA19" i="2" s="1"/>
  <c r="AS19" i="2" a="1"/>
  <c r="AS19" i="2" s="1"/>
  <c r="AK19" i="2" a="1"/>
  <c r="AK19" i="2" s="1"/>
  <c r="AC19" i="2" a="1"/>
  <c r="AC19" i="2" s="1"/>
  <c r="U19" i="2" a="1"/>
  <c r="U19" i="2" s="1"/>
  <c r="M19" i="2" a="1"/>
  <c r="M19" i="2" s="1"/>
  <c r="E19" i="2" a="1"/>
  <c r="E19" i="2" s="1"/>
  <c r="BC19" i="2" a="1"/>
  <c r="BC19" i="2" s="1"/>
  <c r="AU19" i="2" a="1"/>
  <c r="AU19" i="2" s="1"/>
  <c r="BE19" i="2" a="1"/>
  <c r="BE19" i="2" s="1"/>
  <c r="AO19" i="2" a="1"/>
  <c r="AO19" i="2" s="1"/>
  <c r="AA19" i="2" a="1"/>
  <c r="AA19" i="2" s="1"/>
  <c r="W19" i="2" a="1"/>
  <c r="W19" i="2" s="1"/>
  <c r="I19" i="2" a="1"/>
  <c r="I19" i="2" s="1"/>
  <c r="AY19" i="2" a="1"/>
  <c r="AY19" i="2" s="1"/>
  <c r="AG19" i="2" a="1"/>
  <c r="AG19" i="2" s="1"/>
  <c r="S19" i="2" a="1"/>
  <c r="S19" i="2" s="1"/>
  <c r="O19" i="2" a="1"/>
  <c r="O19" i="2" s="1"/>
  <c r="AW19" i="2" a="1"/>
  <c r="AW19" i="2" s="1"/>
  <c r="AM19" i="2" a="1"/>
  <c r="AM19" i="2" s="1"/>
  <c r="Y19" i="2" a="1"/>
  <c r="Y19" i="2" s="1"/>
  <c r="K19" i="2" a="1"/>
  <c r="K19" i="2" s="1"/>
  <c r="G19" i="2" a="1"/>
  <c r="G19" i="2" s="1"/>
  <c r="AZ23" i="2" a="1"/>
  <c r="AZ23" i="2" s="1"/>
  <c r="BH27" i="2" a="1"/>
  <c r="BH27" i="2" s="1"/>
  <c r="BD31" i="2" a="1"/>
  <c r="BD31" i="2" s="1"/>
  <c r="E11" i="2" a="1"/>
  <c r="E11" i="2" s="1"/>
  <c r="AK11" i="2" a="1"/>
  <c r="AK11" i="2" s="1"/>
  <c r="G12" i="2" a="1"/>
  <c r="G12" i="2" s="1"/>
  <c r="AB12" i="2" a="1"/>
  <c r="AB12" i="2" s="1"/>
  <c r="AM12" i="2" a="1"/>
  <c r="AM12" i="2" s="1"/>
  <c r="BH12" i="2" a="1"/>
  <c r="BH12" i="2" s="1"/>
  <c r="V13" i="2" a="1"/>
  <c r="V13" i="2" s="1"/>
  <c r="BB13" i="2" a="1"/>
  <c r="BB13" i="2" s="1"/>
  <c r="E14" i="2" a="1"/>
  <c r="E14" i="2" s="1"/>
  <c r="P14" i="2" a="1"/>
  <c r="P14" i="2" s="1"/>
  <c r="AK14" i="2" a="1"/>
  <c r="AK14" i="2" s="1"/>
  <c r="AV14" i="2" a="1"/>
  <c r="AV14" i="2" s="1"/>
  <c r="AE15" i="2" a="1"/>
  <c r="AE15" i="2" s="1"/>
  <c r="N16" i="2" a="1"/>
  <c r="N16" i="2" s="1"/>
  <c r="Y16" i="2" a="1"/>
  <c r="Y16" i="2" s="1"/>
  <c r="AT16" i="2" a="1"/>
  <c r="AT16" i="2" s="1"/>
  <c r="BE16" i="2" a="1"/>
  <c r="BE16" i="2" s="1"/>
  <c r="H17" i="2" a="1"/>
  <c r="H17" i="2" s="1"/>
  <c r="BF17" i="2" a="1"/>
  <c r="BF17" i="2" s="1"/>
  <c r="AO18" i="2" a="1"/>
  <c r="AO18" i="2" s="1"/>
  <c r="BC18" i="2" a="1"/>
  <c r="BC18" i="2" s="1"/>
  <c r="BG19" i="2" a="1"/>
  <c r="BG19" i="2" s="1"/>
  <c r="AI20" i="2" a="1"/>
  <c r="AI20" i="2" s="1"/>
  <c r="BD20" i="2" a="1"/>
  <c r="BD20" i="2" s="1"/>
  <c r="R21" i="2" a="1"/>
  <c r="R21" i="2" s="1"/>
  <c r="AA23" i="2" a="1"/>
  <c r="AA23" i="2" s="1"/>
  <c r="J24" i="2" a="1"/>
  <c r="J24" i="2" s="1"/>
  <c r="E26" i="2" a="1"/>
  <c r="E26" i="2" s="1"/>
  <c r="B27" i="2" a="1"/>
  <c r="B27" i="2" s="1"/>
  <c r="M30" i="2" a="1"/>
  <c r="M30" i="2" s="1"/>
  <c r="P35" i="2" a="1"/>
  <c r="P35"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D25" i="2" a="1"/>
  <c r="D25" i="2" s="1"/>
  <c r="B25" i="2" a="1"/>
  <c r="B25" i="2" s="1"/>
  <c r="BC25" i="2" a="1"/>
  <c r="BC25" i="2" s="1"/>
  <c r="AU25" i="2" a="1"/>
  <c r="AU25" i="2" s="1"/>
  <c r="AM25" i="2" a="1"/>
  <c r="AM25" i="2" s="1"/>
  <c r="AE25" i="2" a="1"/>
  <c r="AE25" i="2" s="1"/>
  <c r="W25" i="2" a="1"/>
  <c r="W25" i="2" s="1"/>
  <c r="O25" i="2" a="1"/>
  <c r="O25" i="2" s="1"/>
  <c r="G25" i="2" a="1"/>
  <c r="G25" i="2" s="1"/>
  <c r="BA25" i="2" a="1"/>
  <c r="BA25" i="2" s="1"/>
  <c r="AW25" i="2" a="1"/>
  <c r="AW25" i="2" s="1"/>
  <c r="AI25" i="2" a="1"/>
  <c r="AI25" i="2" s="1"/>
  <c r="U25" i="2" a="1"/>
  <c r="U25" i="2" s="1"/>
  <c r="Q25" i="2" a="1"/>
  <c r="Q25" i="2" s="1"/>
  <c r="C25" i="2" a="1"/>
  <c r="C25" i="2" s="1"/>
  <c r="BG25" i="2" a="1"/>
  <c r="BG25" i="2" s="1"/>
  <c r="AS25" i="2" a="1"/>
  <c r="AS25" i="2" s="1"/>
  <c r="AO25" i="2" a="1"/>
  <c r="AO25" i="2" s="1"/>
  <c r="AA25" i="2" a="1"/>
  <c r="AA25" i="2" s="1"/>
  <c r="M25" i="2" a="1"/>
  <c r="M25" i="2" s="1"/>
  <c r="I25" i="2" a="1"/>
  <c r="I25" i="2" s="1"/>
  <c r="AG25" i="2" a="1"/>
  <c r="AG25" i="2" s="1"/>
  <c r="S25" i="2" a="1"/>
  <c r="S25" i="2" s="1"/>
  <c r="E25" i="2" a="1"/>
  <c r="E25" i="2" s="1"/>
  <c r="Y25" i="2" a="1"/>
  <c r="Y25" i="2" s="1"/>
  <c r="K25" i="2" a="1"/>
  <c r="K25" i="2" s="1"/>
  <c r="AY25" i="2" a="1"/>
  <c r="AY25" i="2" s="1"/>
  <c r="AK25" i="2" a="1"/>
  <c r="AK25" i="2" s="1"/>
  <c r="U11" i="2" a="1"/>
  <c r="U11" i="2" s="1"/>
  <c r="AR12" i="2" a="1"/>
  <c r="AR12" i="2" s="1"/>
  <c r="U14" i="2" a="1"/>
  <c r="U14" i="2" s="1"/>
  <c r="O15" i="2" a="1"/>
  <c r="O15" i="2" s="1"/>
  <c r="AO16" i="2" a="1"/>
  <c r="AO16" i="2" s="1"/>
  <c r="AV18" i="2" a="1"/>
  <c r="AV18" i="2" s="1"/>
  <c r="X20" i="2" a="1"/>
  <c r="X20" i="2" s="1"/>
  <c r="AX21" i="2" a="1"/>
  <c r="AX21" i="2" s="1"/>
  <c r="BB57" i="2" a="1"/>
  <c r="BB57" i="2" s="1"/>
  <c r="BD57" i="2" a="1"/>
  <c r="BD57" i="2" s="1"/>
  <c r="AX57" i="2" a="1"/>
  <c r="AX57" i="2" s="1"/>
  <c r="AP57" i="2" a="1"/>
  <c r="AP57" i="2" s="1"/>
  <c r="AH57" i="2" a="1"/>
  <c r="AH57" i="2" s="1"/>
  <c r="Z57" i="2" a="1"/>
  <c r="Z57" i="2" s="1"/>
  <c r="R57" i="2" a="1"/>
  <c r="R57" i="2" s="1"/>
  <c r="J57" i="2" a="1"/>
  <c r="J57" i="2" s="1"/>
  <c r="B57" i="2" a="1"/>
  <c r="B57" i="2" s="1"/>
  <c r="BC60" i="2" a="1"/>
  <c r="BC60" i="2" s="1"/>
  <c r="AV60" i="2" a="1"/>
  <c r="AV60" i="2" s="1"/>
  <c r="AO60" i="2" a="1"/>
  <c r="AO60" i="2" s="1"/>
  <c r="AA60" i="2" a="1"/>
  <c r="AA60" i="2" s="1"/>
  <c r="L60" i="2" a="1"/>
  <c r="L60" i="2" s="1"/>
  <c r="AZ57" i="2" a="1"/>
  <c r="AZ57" i="2" s="1"/>
  <c r="AR57" i="2" a="1"/>
  <c r="AR57" i="2" s="1"/>
  <c r="AJ57" i="2" a="1"/>
  <c r="AJ57" i="2" s="1"/>
  <c r="AB57" i="2" a="1"/>
  <c r="AB57" i="2" s="1"/>
  <c r="T57" i="2" a="1"/>
  <c r="T57" i="2" s="1"/>
  <c r="L57" i="2" a="1"/>
  <c r="L57" i="2" s="1"/>
  <c r="D57" i="2" a="1"/>
  <c r="D57" i="2" s="1"/>
  <c r="BG56" i="2" a="1"/>
  <c r="BG56" i="2" s="1"/>
  <c r="BD56" i="2" a="1"/>
  <c r="BD56" i="2" s="1"/>
  <c r="AY56" i="2" a="1"/>
  <c r="AY56" i="2" s="1"/>
  <c r="AV56" i="2" a="1"/>
  <c r="AV56" i="2" s="1"/>
  <c r="AQ56" i="2" a="1"/>
  <c r="AQ56" i="2" s="1"/>
  <c r="AN56" i="2" a="1"/>
  <c r="AN56" i="2" s="1"/>
  <c r="AI56" i="2" a="1"/>
  <c r="AI56" i="2" s="1"/>
  <c r="AF56" i="2" a="1"/>
  <c r="AF56" i="2" s="1"/>
  <c r="AA56" i="2" a="1"/>
  <c r="AA56" i="2" s="1"/>
  <c r="X56" i="2" a="1"/>
  <c r="X56" i="2" s="1"/>
  <c r="S56" i="2" a="1"/>
  <c r="S56" i="2" s="1"/>
  <c r="P56" i="2" a="1"/>
  <c r="P56" i="2" s="1"/>
  <c r="K56" i="2" a="1"/>
  <c r="K56" i="2" s="1"/>
  <c r="H56" i="2" a="1"/>
  <c r="H56" i="2" s="1"/>
  <c r="C56" i="2" a="1"/>
  <c r="C56" i="2" s="1"/>
  <c r="BG60" i="2" a="1"/>
  <c r="BG60" i="2" s="1"/>
  <c r="AR60" i="2" a="1"/>
  <c r="AR60" i="2" s="1"/>
  <c r="AD60" i="2" a="1"/>
  <c r="AD60" i="2" s="1"/>
  <c r="P60" i="2" a="1"/>
  <c r="P60" i="2" s="1"/>
  <c r="U59" i="2" a="1"/>
  <c r="U59" i="2" s="1"/>
  <c r="G59" i="2" a="1"/>
  <c r="G59" i="2" s="1"/>
  <c r="T58" i="2" a="1"/>
  <c r="T58" i="2" s="1"/>
  <c r="I58" i="2" a="1"/>
  <c r="I58" i="2" s="1"/>
  <c r="BH57" i="2" a="1"/>
  <c r="BH57" i="2" s="1"/>
  <c r="AT57" i="2" a="1"/>
  <c r="AT57" i="2" s="1"/>
  <c r="AD57" i="2" a="1"/>
  <c r="AD57" i="2" s="1"/>
  <c r="N57" i="2" a="1"/>
  <c r="N57" i="2" s="1"/>
  <c r="BF56" i="2" a="1"/>
  <c r="BF56" i="2" s="1"/>
  <c r="BA56" i="2" a="1"/>
  <c r="BA56" i="2" s="1"/>
  <c r="AP56" i="2" a="1"/>
  <c r="AP56" i="2" s="1"/>
  <c r="AK56" i="2" a="1"/>
  <c r="AK56" i="2" s="1"/>
  <c r="Z56" i="2" a="1"/>
  <c r="Z56" i="2" s="1"/>
  <c r="U56" i="2" a="1"/>
  <c r="U56" i="2" s="1"/>
  <c r="J56" i="2" a="1"/>
  <c r="J56" i="2" s="1"/>
  <c r="E56" i="2" a="1"/>
  <c r="E56" i="2" s="1"/>
  <c r="AS55" i="2" a="1"/>
  <c r="AS55" i="2" s="1"/>
  <c r="AC55" i="2" a="1"/>
  <c r="AC55" i="2" s="1"/>
  <c r="M55" i="2" a="1"/>
  <c r="M55" i="2" s="1"/>
  <c r="BB35" i="2" a="1"/>
  <c r="BB35" i="2" s="1"/>
  <c r="AT35" i="2" a="1"/>
  <c r="AT35" i="2" s="1"/>
  <c r="AL35" i="2" a="1"/>
  <c r="AL35" i="2" s="1"/>
  <c r="AD35" i="2" a="1"/>
  <c r="AD35" i="2" s="1"/>
  <c r="V35" i="2" a="1"/>
  <c r="V35" i="2" s="1"/>
  <c r="N35" i="2" a="1"/>
  <c r="N35" i="2" s="1"/>
  <c r="F35" i="2" a="1"/>
  <c r="F35" i="2" s="1"/>
  <c r="AU60" i="2" a="1"/>
  <c r="AU60" i="2" s="1"/>
  <c r="I60" i="2" a="1"/>
  <c r="I60" i="2" s="1"/>
  <c r="AG59" i="2" a="1"/>
  <c r="AG59" i="2" s="1"/>
  <c r="BG58" i="2" a="1"/>
  <c r="BG58" i="2" s="1"/>
  <c r="AL58" i="2" a="1"/>
  <c r="AL58" i="2" s="1"/>
  <c r="Y58" i="2" a="1"/>
  <c r="Y58" i="2" s="1"/>
  <c r="K58" i="2" a="1"/>
  <c r="K58" i="2" s="1"/>
  <c r="BF57" i="2" a="1"/>
  <c r="BF57" i="2" s="1"/>
  <c r="F57" i="2" a="1"/>
  <c r="F57" i="2" s="1"/>
  <c r="BH56" i="2" a="1"/>
  <c r="BH56" i="2" s="1"/>
  <c r="AZ56" i="2" a="1"/>
  <c r="AZ56" i="2" s="1"/>
  <c r="AS56" i="2" a="1"/>
  <c r="AS56" i="2" s="1"/>
  <c r="AM56" i="2" a="1"/>
  <c r="AM56" i="2" s="1"/>
  <c r="AE56" i="2" a="1"/>
  <c r="AE56" i="2" s="1"/>
  <c r="B56" i="2" a="1"/>
  <c r="B56" i="2" s="1"/>
  <c r="AY55" i="2" a="1"/>
  <c r="AY55" i="2" s="1"/>
  <c r="AQ55" i="2" a="1"/>
  <c r="AQ55" i="2" s="1"/>
  <c r="AK55" i="2" a="1"/>
  <c r="AK55" i="2" s="1"/>
  <c r="BG53" i="2" a="1"/>
  <c r="BG53" i="2" s="1"/>
  <c r="AQ53" i="2" a="1"/>
  <c r="AQ53" i="2" s="1"/>
  <c r="AA53" i="2" a="1"/>
  <c r="AA53" i="2" s="1"/>
  <c r="K53" i="2" a="1"/>
  <c r="K53" i="2" s="1"/>
  <c r="BD52" i="2" a="1"/>
  <c r="BD52" i="2" s="1"/>
  <c r="AT52" i="2" a="1"/>
  <c r="AT52" i="2" s="1"/>
  <c r="AN52" i="2" a="1"/>
  <c r="AN52" i="2" s="1"/>
  <c r="AD52" i="2" a="1"/>
  <c r="AD52" i="2" s="1"/>
  <c r="X52" i="2" a="1"/>
  <c r="X52" i="2" s="1"/>
  <c r="N52" i="2" a="1"/>
  <c r="N52" i="2" s="1"/>
  <c r="H52" i="2" a="1"/>
  <c r="H52" i="2" s="1"/>
  <c r="BB51" i="2" a="1"/>
  <c r="BB51" i="2" s="1"/>
  <c r="AV51" i="2" a="1"/>
  <c r="AV51" i="2" s="1"/>
  <c r="AL51" i="2" a="1"/>
  <c r="AL51" i="2" s="1"/>
  <c r="AF51" i="2" a="1"/>
  <c r="AF51" i="2" s="1"/>
  <c r="V51" i="2" a="1"/>
  <c r="V51" i="2" s="1"/>
  <c r="P51" i="2" a="1"/>
  <c r="P51" i="2" s="1"/>
  <c r="F51" i="2" a="1"/>
  <c r="F51" i="2" s="1"/>
  <c r="AY49" i="2" a="1"/>
  <c r="AY49" i="2" s="1"/>
  <c r="AI49" i="2" a="1"/>
  <c r="AI49" i="2" s="1"/>
  <c r="S49" i="2" a="1"/>
  <c r="S49" i="2" s="1"/>
  <c r="C49" i="2" a="1"/>
  <c r="C49" i="2" s="1"/>
  <c r="BB48" i="2" a="1"/>
  <c r="BB48" i="2" s="1"/>
  <c r="AV48" i="2" a="1"/>
  <c r="AV48" i="2" s="1"/>
  <c r="AL48" i="2" a="1"/>
  <c r="AL48" i="2" s="1"/>
  <c r="AF48" i="2" a="1"/>
  <c r="AF48" i="2" s="1"/>
  <c r="V48" i="2" a="1"/>
  <c r="V48" i="2" s="1"/>
  <c r="P48" i="2" a="1"/>
  <c r="P48" i="2" s="1"/>
  <c r="F48" i="2" a="1"/>
  <c r="F48" i="2" s="1"/>
  <c r="BD47" i="2" a="1"/>
  <c r="BD47" i="2" s="1"/>
  <c r="AT47" i="2" a="1"/>
  <c r="AT47" i="2" s="1"/>
  <c r="AN47" i="2" a="1"/>
  <c r="AN47" i="2" s="1"/>
  <c r="AD47" i="2" a="1"/>
  <c r="AD47" i="2" s="1"/>
  <c r="X47" i="2" a="1"/>
  <c r="X47" i="2" s="1"/>
  <c r="N47" i="2" a="1"/>
  <c r="N47" i="2" s="1"/>
  <c r="H47" i="2" a="1"/>
  <c r="H47" i="2" s="1"/>
  <c r="BG45" i="2" a="1"/>
  <c r="BG45" i="2" s="1"/>
  <c r="AQ45" i="2" a="1"/>
  <c r="AQ45" i="2" s="1"/>
  <c r="AA45" i="2" a="1"/>
  <c r="AA45" i="2" s="1"/>
  <c r="K45" i="2" a="1"/>
  <c r="K45" i="2" s="1"/>
  <c r="BD44" i="2" a="1"/>
  <c r="BD44" i="2" s="1"/>
  <c r="AT44" i="2" a="1"/>
  <c r="AT44" i="2" s="1"/>
  <c r="AN44" i="2" a="1"/>
  <c r="AN44" i="2" s="1"/>
  <c r="AD44" i="2" a="1"/>
  <c r="AD44" i="2" s="1"/>
  <c r="X44" i="2" a="1"/>
  <c r="X44" i="2" s="1"/>
  <c r="N44" i="2" a="1"/>
  <c r="N44" i="2" s="1"/>
  <c r="H44" i="2" a="1"/>
  <c r="H44" i="2" s="1"/>
  <c r="BB43" i="2" a="1"/>
  <c r="BB43" i="2" s="1"/>
  <c r="AV43" i="2" a="1"/>
  <c r="AV43" i="2" s="1"/>
  <c r="AL43" i="2" a="1"/>
  <c r="AL43" i="2" s="1"/>
  <c r="AF43" i="2" a="1"/>
  <c r="AF43" i="2" s="1"/>
  <c r="V43" i="2" a="1"/>
  <c r="V43" i="2" s="1"/>
  <c r="P43" i="2" a="1"/>
  <c r="P43" i="2" s="1"/>
  <c r="F43" i="2" a="1"/>
  <c r="F43" i="2" s="1"/>
  <c r="AY41" i="2" a="1"/>
  <c r="AY41" i="2" s="1"/>
  <c r="AI41" i="2" a="1"/>
  <c r="AI41" i="2" s="1"/>
  <c r="S41" i="2" a="1"/>
  <c r="S41" i="2" s="1"/>
  <c r="C41" i="2" a="1"/>
  <c r="C41" i="2" s="1"/>
  <c r="BB40" i="2" a="1"/>
  <c r="BB40" i="2" s="1"/>
  <c r="AV40" i="2" a="1"/>
  <c r="AV40" i="2" s="1"/>
  <c r="AL40" i="2" a="1"/>
  <c r="AL40" i="2" s="1"/>
  <c r="AF40" i="2" a="1"/>
  <c r="AF40" i="2" s="1"/>
  <c r="V40" i="2" a="1"/>
  <c r="V40" i="2" s="1"/>
  <c r="P40" i="2" a="1"/>
  <c r="P40" i="2" s="1"/>
  <c r="F40" i="2" a="1"/>
  <c r="F40" i="2" s="1"/>
  <c r="BD39" i="2" a="1"/>
  <c r="BD39" i="2" s="1"/>
  <c r="AT39" i="2" a="1"/>
  <c r="AT39" i="2" s="1"/>
  <c r="AN39" i="2" a="1"/>
  <c r="AN39" i="2" s="1"/>
  <c r="AD39" i="2" a="1"/>
  <c r="AD39" i="2" s="1"/>
  <c r="X39" i="2" a="1"/>
  <c r="X39" i="2" s="1"/>
  <c r="N39" i="2" a="1"/>
  <c r="N39" i="2" s="1"/>
  <c r="H39" i="2" a="1"/>
  <c r="H39" i="2" s="1"/>
  <c r="AN60" i="2" a="1"/>
  <c r="AN60" i="2" s="1"/>
  <c r="W60" i="2" a="1"/>
  <c r="W60" i="2" s="1"/>
  <c r="D60" i="2" a="1"/>
  <c r="D60" i="2" s="1"/>
  <c r="AU59" i="2" a="1"/>
  <c r="AU59" i="2" s="1"/>
  <c r="AJ58" i="2" a="1"/>
  <c r="AJ58" i="2" s="1"/>
  <c r="V58" i="2" a="1"/>
  <c r="V58" i="2" s="1"/>
  <c r="F58" i="2" a="1"/>
  <c r="F58" i="2" s="1"/>
  <c r="AV57" i="2" a="1"/>
  <c r="AV57" i="2" s="1"/>
  <c r="AN57" i="2" a="1"/>
  <c r="AN57" i="2" s="1"/>
  <c r="AX56" i="2" a="1"/>
  <c r="AX56" i="2" s="1"/>
  <c r="AR56" i="2" a="1"/>
  <c r="AR56" i="2" s="1"/>
  <c r="AJ56" i="2" a="1"/>
  <c r="AJ56" i="2" s="1"/>
  <c r="AC56" i="2" a="1"/>
  <c r="AC56" i="2" s="1"/>
  <c r="W56" i="2" a="1"/>
  <c r="W56" i="2" s="1"/>
  <c r="O56" i="2" a="1"/>
  <c r="O56" i="2" s="1"/>
  <c r="AI55" i="2" a="1"/>
  <c r="AI55" i="2" s="1"/>
  <c r="AA55" i="2" a="1"/>
  <c r="AA55" i="2" s="1"/>
  <c r="U55" i="2" a="1"/>
  <c r="U55" i="2" s="1"/>
  <c r="AU53" i="2" a="1"/>
  <c r="AU53" i="2" s="1"/>
  <c r="AE53" i="2" a="1"/>
  <c r="AE53" i="2" s="1"/>
  <c r="O53" i="2" a="1"/>
  <c r="O53" i="2" s="1"/>
  <c r="BH52" i="2" a="1"/>
  <c r="BH52" i="2" s="1"/>
  <c r="AX52" i="2" a="1"/>
  <c r="AX52" i="2" s="1"/>
  <c r="AR52" i="2" a="1"/>
  <c r="AR52" i="2" s="1"/>
  <c r="AH52" i="2" a="1"/>
  <c r="AH52" i="2" s="1"/>
  <c r="AB52" i="2" a="1"/>
  <c r="AB52" i="2" s="1"/>
  <c r="R52" i="2" a="1"/>
  <c r="R52" i="2" s="1"/>
  <c r="L52" i="2" a="1"/>
  <c r="L52" i="2" s="1"/>
  <c r="B52" i="2" a="1"/>
  <c r="B52" i="2" s="1"/>
  <c r="BF51" i="2" a="1"/>
  <c r="BF51" i="2" s="1"/>
  <c r="AZ51" i="2" a="1"/>
  <c r="AZ51" i="2" s="1"/>
  <c r="AP51" i="2" a="1"/>
  <c r="AP51" i="2" s="1"/>
  <c r="AJ51" i="2" a="1"/>
  <c r="AJ51" i="2" s="1"/>
  <c r="Z51" i="2" a="1"/>
  <c r="Z51" i="2" s="1"/>
  <c r="T51" i="2" a="1"/>
  <c r="T51" i="2" s="1"/>
  <c r="J51" i="2" a="1"/>
  <c r="J51" i="2" s="1"/>
  <c r="D51" i="2" a="1"/>
  <c r="D51" i="2" s="1"/>
  <c r="BC49" i="2" a="1"/>
  <c r="BC49" i="2" s="1"/>
  <c r="AM49" i="2" a="1"/>
  <c r="AM49" i="2" s="1"/>
  <c r="W49" i="2" a="1"/>
  <c r="W49" i="2" s="1"/>
  <c r="G49" i="2" a="1"/>
  <c r="G49" i="2" s="1"/>
  <c r="BF48" i="2" a="1"/>
  <c r="BF48" i="2" s="1"/>
  <c r="AZ48" i="2" a="1"/>
  <c r="AZ48" i="2" s="1"/>
  <c r="AP48" i="2" a="1"/>
  <c r="AP48" i="2" s="1"/>
  <c r="AJ48" i="2" a="1"/>
  <c r="AJ48" i="2" s="1"/>
  <c r="Z48" i="2" a="1"/>
  <c r="Z48" i="2" s="1"/>
  <c r="T48" i="2" a="1"/>
  <c r="T48" i="2" s="1"/>
  <c r="J48" i="2" a="1"/>
  <c r="J48" i="2" s="1"/>
  <c r="D48" i="2" a="1"/>
  <c r="D48" i="2" s="1"/>
  <c r="BH47" i="2" a="1"/>
  <c r="BH47" i="2" s="1"/>
  <c r="AX47" i="2" a="1"/>
  <c r="AX47" i="2" s="1"/>
  <c r="AR47" i="2" a="1"/>
  <c r="AR47" i="2" s="1"/>
  <c r="AH47" i="2" a="1"/>
  <c r="AH47" i="2" s="1"/>
  <c r="AB47" i="2" a="1"/>
  <c r="AB47" i="2" s="1"/>
  <c r="R47" i="2" a="1"/>
  <c r="R47" i="2" s="1"/>
  <c r="L47" i="2" a="1"/>
  <c r="L47" i="2" s="1"/>
  <c r="B47" i="2" a="1"/>
  <c r="B47" i="2" s="1"/>
  <c r="AU45" i="2" a="1"/>
  <c r="AU45" i="2" s="1"/>
  <c r="AE45" i="2" a="1"/>
  <c r="AE45" i="2" s="1"/>
  <c r="O45" i="2" a="1"/>
  <c r="O45" i="2" s="1"/>
  <c r="BH44" i="2" a="1"/>
  <c r="BH44" i="2" s="1"/>
  <c r="AX44" i="2" a="1"/>
  <c r="AX44" i="2" s="1"/>
  <c r="AR44" i="2" a="1"/>
  <c r="AR44" i="2" s="1"/>
  <c r="AH44" i="2" a="1"/>
  <c r="AH44" i="2" s="1"/>
  <c r="AB44" i="2" a="1"/>
  <c r="AB44" i="2" s="1"/>
  <c r="R44" i="2" a="1"/>
  <c r="R44" i="2" s="1"/>
  <c r="L44" i="2" a="1"/>
  <c r="L44" i="2" s="1"/>
  <c r="B44" i="2" a="1"/>
  <c r="B44" i="2" s="1"/>
  <c r="BF43" i="2" a="1"/>
  <c r="BF43" i="2" s="1"/>
  <c r="AZ43" i="2" a="1"/>
  <c r="AZ43" i="2" s="1"/>
  <c r="AP43" i="2" a="1"/>
  <c r="AP43" i="2" s="1"/>
  <c r="AJ43" i="2" a="1"/>
  <c r="AJ43" i="2" s="1"/>
  <c r="Z43" i="2" a="1"/>
  <c r="Z43" i="2" s="1"/>
  <c r="T43" i="2" a="1"/>
  <c r="T43" i="2" s="1"/>
  <c r="J43" i="2" a="1"/>
  <c r="J43" i="2" s="1"/>
  <c r="D43" i="2" a="1"/>
  <c r="D43" i="2" s="1"/>
  <c r="BC41" i="2" a="1"/>
  <c r="BC41" i="2" s="1"/>
  <c r="AM41" i="2" a="1"/>
  <c r="AM41" i="2" s="1"/>
  <c r="W41" i="2" a="1"/>
  <c r="W41" i="2" s="1"/>
  <c r="G41" i="2" a="1"/>
  <c r="G41" i="2" s="1"/>
  <c r="BF40" i="2" a="1"/>
  <c r="BF40" i="2" s="1"/>
  <c r="AZ40" i="2" a="1"/>
  <c r="AZ40" i="2" s="1"/>
  <c r="AP40" i="2" a="1"/>
  <c r="AP40" i="2" s="1"/>
  <c r="AJ40" i="2" a="1"/>
  <c r="AJ40" i="2" s="1"/>
  <c r="Z40" i="2" a="1"/>
  <c r="Z40" i="2" s="1"/>
  <c r="T40" i="2" a="1"/>
  <c r="T40" i="2" s="1"/>
  <c r="J40" i="2" a="1"/>
  <c r="J40" i="2" s="1"/>
  <c r="D40" i="2" a="1"/>
  <c r="D40" i="2" s="1"/>
  <c r="BH39" i="2" a="1"/>
  <c r="BH39" i="2" s="1"/>
  <c r="AX39" i="2" a="1"/>
  <c r="AX39" i="2" s="1"/>
  <c r="AR39" i="2" a="1"/>
  <c r="AR39" i="2" s="1"/>
  <c r="AH39" i="2" a="1"/>
  <c r="AH39" i="2" s="1"/>
  <c r="AB39" i="2" a="1"/>
  <c r="AB39" i="2" s="1"/>
  <c r="R39" i="2" a="1"/>
  <c r="R39" i="2" s="1"/>
  <c r="L39" i="2" a="1"/>
  <c r="L39" i="2" s="1"/>
  <c r="B39" i="2" a="1"/>
  <c r="B39" i="2" s="1"/>
  <c r="BB60" i="2" a="1"/>
  <c r="BB60" i="2" s="1"/>
  <c r="S60" i="2" a="1"/>
  <c r="S60" i="2" s="1"/>
  <c r="AX58" i="2" a="1"/>
  <c r="AX58" i="2" s="1"/>
  <c r="D58" i="2" a="1"/>
  <c r="D58" i="2" s="1"/>
  <c r="AL57" i="2" a="1"/>
  <c r="AL57" i="2" s="1"/>
  <c r="AF57" i="2" a="1"/>
  <c r="AF57" i="2" s="1"/>
  <c r="X57" i="2" a="1"/>
  <c r="X57" i="2" s="1"/>
  <c r="AH56" i="2" a="1"/>
  <c r="AH56" i="2" s="1"/>
  <c r="AB56" i="2" a="1"/>
  <c r="AB56" i="2" s="1"/>
  <c r="T56" i="2" a="1"/>
  <c r="T56" i="2" s="1"/>
  <c r="M56" i="2" a="1"/>
  <c r="M56" i="2" s="1"/>
  <c r="G56" i="2" a="1"/>
  <c r="G56" i="2" s="1"/>
  <c r="S55" i="2" a="1"/>
  <c r="S55" i="2" s="1"/>
  <c r="K55" i="2" a="1"/>
  <c r="K55" i="2" s="1"/>
  <c r="E55" i="2" a="1"/>
  <c r="E55" i="2" s="1"/>
  <c r="AY53" i="2" a="1"/>
  <c r="AY53" i="2" s="1"/>
  <c r="AI53" i="2" a="1"/>
  <c r="AI53" i="2" s="1"/>
  <c r="S53" i="2" a="1"/>
  <c r="S53" i="2" s="1"/>
  <c r="C53" i="2" a="1"/>
  <c r="C53" i="2" s="1"/>
  <c r="BB52" i="2" a="1"/>
  <c r="BB52" i="2" s="1"/>
  <c r="AV52" i="2" a="1"/>
  <c r="AV52" i="2" s="1"/>
  <c r="AL52" i="2" a="1"/>
  <c r="AL52" i="2" s="1"/>
  <c r="AF52" i="2" a="1"/>
  <c r="AF52" i="2" s="1"/>
  <c r="V52" i="2" a="1"/>
  <c r="V52" i="2" s="1"/>
  <c r="P52" i="2" a="1"/>
  <c r="P52" i="2" s="1"/>
  <c r="F52" i="2" a="1"/>
  <c r="F52" i="2" s="1"/>
  <c r="BD51" i="2" a="1"/>
  <c r="BD51" i="2" s="1"/>
  <c r="AT51" i="2" a="1"/>
  <c r="AT51" i="2" s="1"/>
  <c r="AN51" i="2" a="1"/>
  <c r="AN51" i="2" s="1"/>
  <c r="AD51" i="2" a="1"/>
  <c r="AD51" i="2" s="1"/>
  <c r="X51" i="2" a="1"/>
  <c r="X51" i="2" s="1"/>
  <c r="N51" i="2" a="1"/>
  <c r="N51" i="2" s="1"/>
  <c r="H51" i="2" a="1"/>
  <c r="H51" i="2" s="1"/>
  <c r="H57" i="2" a="1"/>
  <c r="H57" i="2" s="1"/>
  <c r="L56" i="2" a="1"/>
  <c r="L56" i="2" s="1"/>
  <c r="BA55" i="2" a="1"/>
  <c r="BA55" i="2" s="1"/>
  <c r="G53" i="2" a="1"/>
  <c r="G53" i="2" s="1"/>
  <c r="AZ52" i="2" a="1"/>
  <c r="AZ52" i="2" s="1"/>
  <c r="J52" i="2" a="1"/>
  <c r="J52" i="2" s="1"/>
  <c r="AH51" i="2" a="1"/>
  <c r="AH51" i="2" s="1"/>
  <c r="L51" i="2" a="1"/>
  <c r="L51" i="2" s="1"/>
  <c r="AO50" i="2" a="1"/>
  <c r="AO50" i="2" s="1"/>
  <c r="AE50" i="2" a="1"/>
  <c r="AE50" i="2" s="1"/>
  <c r="I50" i="2" a="1"/>
  <c r="I50" i="2" s="1"/>
  <c r="BG49" i="2" a="1"/>
  <c r="BG49" i="2" s="1"/>
  <c r="AA49" i="2" a="1"/>
  <c r="AA49" i="2" s="1"/>
  <c r="BD48" i="2" a="1"/>
  <c r="BD48" i="2" s="1"/>
  <c r="AT48" i="2" a="1"/>
  <c r="AT48" i="2" s="1"/>
  <c r="X48" i="2" a="1"/>
  <c r="X48" i="2" s="1"/>
  <c r="N48" i="2" a="1"/>
  <c r="N48" i="2" s="1"/>
  <c r="BF47" i="2" a="1"/>
  <c r="BF47" i="2" s="1"/>
  <c r="AJ47" i="2" a="1"/>
  <c r="AJ47" i="2" s="1"/>
  <c r="Z47" i="2" a="1"/>
  <c r="Z47" i="2" s="1"/>
  <c r="D47" i="2" a="1"/>
  <c r="D47" i="2" s="1"/>
  <c r="AM45" i="2" a="1"/>
  <c r="AM45" i="2" s="1"/>
  <c r="G45" i="2" a="1"/>
  <c r="G45" i="2" s="1"/>
  <c r="AV44" i="2" a="1"/>
  <c r="AV44" i="2" s="1"/>
  <c r="AL44" i="2" a="1"/>
  <c r="AL44" i="2" s="1"/>
  <c r="P44" i="2" a="1"/>
  <c r="P44" i="2" s="1"/>
  <c r="F44" i="2" a="1"/>
  <c r="F44" i="2" s="1"/>
  <c r="BD43" i="2" a="1"/>
  <c r="BD43" i="2" s="1"/>
  <c r="AT43" i="2" a="1"/>
  <c r="AT43" i="2" s="1"/>
  <c r="X43" i="2" a="1"/>
  <c r="X43" i="2" s="1"/>
  <c r="N43" i="2" a="1"/>
  <c r="N43" i="2" s="1"/>
  <c r="BE42" i="2" a="1"/>
  <c r="BE42" i="2" s="1"/>
  <c r="AU42" i="2" a="1"/>
  <c r="AU42" i="2" s="1"/>
  <c r="Y42" i="2" a="1"/>
  <c r="Y42" i="2" s="1"/>
  <c r="O42" i="2" a="1"/>
  <c r="O42" i="2" s="1"/>
  <c r="AQ41" i="2" a="1"/>
  <c r="AQ41" i="2" s="1"/>
  <c r="K41" i="2" a="1"/>
  <c r="K41" i="2" s="1"/>
  <c r="AN40" i="2" a="1"/>
  <c r="AN40" i="2" s="1"/>
  <c r="AD40" i="2" a="1"/>
  <c r="AD40" i="2" s="1"/>
  <c r="H40" i="2" a="1"/>
  <c r="H40" i="2" s="1"/>
  <c r="AZ39" i="2" a="1"/>
  <c r="AZ39" i="2" s="1"/>
  <c r="AP39" i="2" a="1"/>
  <c r="AP39" i="2" s="1"/>
  <c r="T39" i="2" a="1"/>
  <c r="T39" i="2" s="1"/>
  <c r="J39" i="2" a="1"/>
  <c r="J39" i="2" s="1"/>
  <c r="BG37" i="2" a="1"/>
  <c r="BG37" i="2" s="1"/>
  <c r="AQ37" i="2" a="1"/>
  <c r="AQ37" i="2" s="1"/>
  <c r="AA37" i="2" a="1"/>
  <c r="AA37" i="2" s="1"/>
  <c r="K37" i="2" a="1"/>
  <c r="K37" i="2" s="1"/>
  <c r="BF35" i="2" a="1"/>
  <c r="BF35" i="2" s="1"/>
  <c r="AR35" i="2" a="1"/>
  <c r="AR35" i="2" s="1"/>
  <c r="AN35" i="2" a="1"/>
  <c r="AN35" i="2" s="1"/>
  <c r="Z35" i="2" a="1"/>
  <c r="Z35" i="2" s="1"/>
  <c r="L35" i="2" a="1"/>
  <c r="L35" i="2" s="1"/>
  <c r="H35" i="2" a="1"/>
  <c r="H35" i="2" s="1"/>
  <c r="D56" i="2" a="1"/>
  <c r="D56" i="2" s="1"/>
  <c r="W53" i="2" a="1"/>
  <c r="W53" i="2" s="1"/>
  <c r="Z52" i="2" a="1"/>
  <c r="Z52" i="2" s="1"/>
  <c r="D52" i="2" a="1"/>
  <c r="D52" i="2" s="1"/>
  <c r="AX51" i="2" a="1"/>
  <c r="AX51" i="2" s="1"/>
  <c r="AB51" i="2" a="1"/>
  <c r="AB51" i="2" s="1"/>
  <c r="BG50" i="2" a="1"/>
  <c r="BG50" i="2" s="1"/>
  <c r="AK50" i="2" a="1"/>
  <c r="AK50" i="2" s="1"/>
  <c r="AA50" i="2" a="1"/>
  <c r="AA50" i="2" s="1"/>
  <c r="E50" i="2" a="1"/>
  <c r="E50" i="2" s="1"/>
  <c r="AU49" i="2" a="1"/>
  <c r="AU49" i="2" s="1"/>
  <c r="O49" i="2" a="1"/>
  <c r="O49" i="2" s="1"/>
  <c r="AR48" i="2" a="1"/>
  <c r="AR48" i="2" s="1"/>
  <c r="AH48" i="2" a="1"/>
  <c r="AH48" i="2" s="1"/>
  <c r="L48" i="2" a="1"/>
  <c r="L48" i="2" s="1"/>
  <c r="B48" i="2" a="1"/>
  <c r="B48" i="2" s="1"/>
  <c r="BB47" i="2" a="1"/>
  <c r="BB47" i="2" s="1"/>
  <c r="AF47" i="2" a="1"/>
  <c r="AF47" i="2" s="1"/>
  <c r="V47" i="2" a="1"/>
  <c r="V47" i="2" s="1"/>
  <c r="AY46" i="2" a="1"/>
  <c r="AY46" i="2" s="1"/>
  <c r="AC46" i="2" a="1"/>
  <c r="AC46" i="2" s="1"/>
  <c r="S46" i="2" a="1"/>
  <c r="S46" i="2" s="1"/>
  <c r="AI45" i="2" a="1"/>
  <c r="AI45" i="2" s="1"/>
  <c r="C45" i="2" a="1"/>
  <c r="C45" i="2" s="1"/>
  <c r="BF44" i="2" a="1"/>
  <c r="BF44" i="2" s="1"/>
  <c r="AJ44" i="2" a="1"/>
  <c r="AJ44" i="2" s="1"/>
  <c r="Z44" i="2" a="1"/>
  <c r="Z44" i="2" s="1"/>
  <c r="D44" i="2" a="1"/>
  <c r="D44" i="2" s="1"/>
  <c r="AR43" i="2" a="1"/>
  <c r="AR43" i="2" s="1"/>
  <c r="AH43" i="2" a="1"/>
  <c r="AH43" i="2" s="1"/>
  <c r="L43" i="2" a="1"/>
  <c r="L43" i="2" s="1"/>
  <c r="B43" i="2" a="1"/>
  <c r="B43" i="2" s="1"/>
  <c r="BA42" i="2" a="1"/>
  <c r="BA42" i="2" s="1"/>
  <c r="AQ42" i="2" a="1"/>
  <c r="AQ42" i="2" s="1"/>
  <c r="U42" i="2" a="1"/>
  <c r="U42" i="2" s="1"/>
  <c r="K42" i="2" a="1"/>
  <c r="K42" i="2" s="1"/>
  <c r="AE41" i="2" a="1"/>
  <c r="AE41" i="2" s="1"/>
  <c r="BH40" i="2" a="1"/>
  <c r="BH40" i="2" s="1"/>
  <c r="AX40" i="2" a="1"/>
  <c r="AX40" i="2" s="1"/>
  <c r="AB40" i="2" a="1"/>
  <c r="AB40" i="2" s="1"/>
  <c r="R40" i="2" a="1"/>
  <c r="R40" i="2" s="1"/>
  <c r="AV39" i="2" a="1"/>
  <c r="AV39" i="2" s="1"/>
  <c r="AL39" i="2" a="1"/>
  <c r="AL39" i="2" s="1"/>
  <c r="P39" i="2" a="1"/>
  <c r="P39" i="2" s="1"/>
  <c r="F39" i="2" a="1"/>
  <c r="F39" i="2" s="1"/>
  <c r="AU37" i="2" a="1"/>
  <c r="AU37" i="2" s="1"/>
  <c r="AE37" i="2" a="1"/>
  <c r="AE37" i="2" s="1"/>
  <c r="O37" i="2" a="1"/>
  <c r="O37" i="2" s="1"/>
  <c r="AX35" i="2" a="1"/>
  <c r="AX35" i="2" s="1"/>
  <c r="AJ35" i="2" a="1"/>
  <c r="AJ35" i="2" s="1"/>
  <c r="AF35" i="2" a="1"/>
  <c r="AF35" i="2" s="1"/>
  <c r="R35" i="2" a="1"/>
  <c r="R35" i="2" s="1"/>
  <c r="D35" i="2" a="1"/>
  <c r="D35" i="2" s="1"/>
  <c r="BE33" i="2" a="1"/>
  <c r="BE33" i="2" s="1"/>
  <c r="BA33" i="2" a="1"/>
  <c r="BA33" i="2" s="1"/>
  <c r="BE59" i="2" a="1"/>
  <c r="BE59" i="2" s="1"/>
  <c r="AS58" i="2" a="1"/>
  <c r="AS58" i="2" s="1"/>
  <c r="V57" i="2" a="1"/>
  <c r="V57" i="2" s="1"/>
  <c r="BC56" i="2" a="1"/>
  <c r="BC56" i="2" s="1"/>
  <c r="AM53" i="2" a="1"/>
  <c r="AM53" i="2" s="1"/>
  <c r="AP52" i="2" a="1"/>
  <c r="AP52" i="2" s="1"/>
  <c r="T52" i="2" a="1"/>
  <c r="T52" i="2" s="1"/>
  <c r="AR51" i="2" a="1"/>
  <c r="AR51" i="2" s="1"/>
  <c r="BE50" i="2" a="1"/>
  <c r="BE50" i="2" s="1"/>
  <c r="AU50" i="2" a="1"/>
  <c r="AU50" i="2" s="1"/>
  <c r="Y50" i="2" a="1"/>
  <c r="Y50" i="2" s="1"/>
  <c r="O50" i="2" a="1"/>
  <c r="O50" i="2" s="1"/>
  <c r="AQ49" i="2" a="1"/>
  <c r="AQ49" i="2" s="1"/>
  <c r="K49" i="2" a="1"/>
  <c r="K49" i="2" s="1"/>
  <c r="AN48" i="2" a="1"/>
  <c r="AN48" i="2" s="1"/>
  <c r="AD48" i="2" a="1"/>
  <c r="AD48" i="2" s="1"/>
  <c r="H48" i="2" a="1"/>
  <c r="H48" i="2" s="1"/>
  <c r="AZ47" i="2" a="1"/>
  <c r="AZ47" i="2" s="1"/>
  <c r="AP47" i="2" a="1"/>
  <c r="AP47" i="2" s="1"/>
  <c r="T47" i="2" a="1"/>
  <c r="T47" i="2" s="1"/>
  <c r="J47" i="2" a="1"/>
  <c r="J47" i="2" s="1"/>
  <c r="AW46" i="2" a="1"/>
  <c r="AW46" i="2" s="1"/>
  <c r="AM46" i="2" a="1"/>
  <c r="AM46" i="2" s="1"/>
  <c r="Q46" i="2" a="1"/>
  <c r="Q46" i="2" s="1"/>
  <c r="G46" i="2" a="1"/>
  <c r="G46" i="2" s="1"/>
  <c r="BC45" i="2" a="1"/>
  <c r="BC45" i="2" s="1"/>
  <c r="W45" i="2" a="1"/>
  <c r="W45" i="2" s="1"/>
  <c r="BB44" i="2" a="1"/>
  <c r="BB44" i="2" s="1"/>
  <c r="AF44" i="2" a="1"/>
  <c r="AF44" i="2" s="1"/>
  <c r="V44" i="2" a="1"/>
  <c r="V44" i="2" s="1"/>
  <c r="AN43" i="2" a="1"/>
  <c r="AN43" i="2" s="1"/>
  <c r="AD43" i="2" a="1"/>
  <c r="AD43" i="2" s="1"/>
  <c r="H43" i="2" a="1"/>
  <c r="H43" i="2" s="1"/>
  <c r="AO42" i="2" a="1"/>
  <c r="AO42" i="2" s="1"/>
  <c r="AE42" i="2" a="1"/>
  <c r="AE42" i="2" s="1"/>
  <c r="I42" i="2" a="1"/>
  <c r="I42" i="2" s="1"/>
  <c r="BG41" i="2" a="1"/>
  <c r="BG41" i="2" s="1"/>
  <c r="AA41" i="2" a="1"/>
  <c r="AA41" i="2" s="1"/>
  <c r="BD40" i="2" a="1"/>
  <c r="BD40" i="2" s="1"/>
  <c r="AT40" i="2" a="1"/>
  <c r="AT40" i="2" s="1"/>
  <c r="X40" i="2" a="1"/>
  <c r="X40" i="2" s="1"/>
  <c r="N40" i="2" a="1"/>
  <c r="N40" i="2" s="1"/>
  <c r="BF39" i="2" a="1"/>
  <c r="BF39" i="2" s="1"/>
  <c r="AJ39" i="2" a="1"/>
  <c r="AJ39" i="2" s="1"/>
  <c r="Z39" i="2" a="1"/>
  <c r="Z39" i="2" s="1"/>
  <c r="D39" i="2" a="1"/>
  <c r="D39" i="2" s="1"/>
  <c r="AY37" i="2" a="1"/>
  <c r="AY37" i="2" s="1"/>
  <c r="AI37" i="2" a="1"/>
  <c r="AI37" i="2" s="1"/>
  <c r="S37" i="2" a="1"/>
  <c r="S37" i="2" s="1"/>
  <c r="C37" i="2" a="1"/>
  <c r="C37" i="2" s="1"/>
  <c r="G36" i="2" a="1"/>
  <c r="G36" i="2" s="1"/>
  <c r="D36" i="2" a="1"/>
  <c r="D36" i="2" s="1"/>
  <c r="BH35" i="2" a="1"/>
  <c r="BH35" i="2" s="1"/>
  <c r="BD35" i="2" a="1"/>
  <c r="BD35" i="2" s="1"/>
  <c r="AP35" i="2" a="1"/>
  <c r="AP35" i="2" s="1"/>
  <c r="AB35" i="2" a="1"/>
  <c r="AB35" i="2" s="1"/>
  <c r="X35" i="2" a="1"/>
  <c r="X35" i="2" s="1"/>
  <c r="J35" i="2" a="1"/>
  <c r="J35" i="2" s="1"/>
  <c r="K34" i="2" a="1"/>
  <c r="K34" i="2" s="1"/>
  <c r="G34" i="2" a="1"/>
  <c r="G34" i="2" s="1"/>
  <c r="AW33" i="2" a="1"/>
  <c r="AW33" i="2" s="1"/>
  <c r="AS33" i="2" a="1"/>
  <c r="AS33" i="2" s="1"/>
  <c r="AE33" i="2" a="1"/>
  <c r="AE33" i="2" s="1"/>
  <c r="Q33" i="2" a="1"/>
  <c r="Q33" i="2" s="1"/>
  <c r="M33" i="2" a="1"/>
  <c r="M33" i="2" s="1"/>
  <c r="R56" i="2" a="1"/>
  <c r="R56" i="2" s="1"/>
  <c r="C55" i="2" a="1"/>
  <c r="C55" i="2" s="1"/>
  <c r="B51" i="2" a="1"/>
  <c r="B51" i="2" s="1"/>
  <c r="M46" i="2" a="1"/>
  <c r="M46" i="2" s="1"/>
  <c r="T44" i="2" a="1"/>
  <c r="T44" i="2" s="1"/>
  <c r="AX43" i="2" a="1"/>
  <c r="AX43" i="2" s="1"/>
  <c r="AK42" i="2" a="1"/>
  <c r="AK42" i="2" s="1"/>
  <c r="L40" i="2" a="1"/>
  <c r="L40" i="2" s="1"/>
  <c r="AM37" i="2" a="1"/>
  <c r="AM37" i="2" s="1"/>
  <c r="AP36" i="2" a="1"/>
  <c r="AP36" i="2" s="1"/>
  <c r="AW34" i="2" a="1"/>
  <c r="AW34" i="2" s="1"/>
  <c r="AI34" i="2" a="1"/>
  <c r="AI34" i="2" s="1"/>
  <c r="T34" i="2" a="1"/>
  <c r="T34" i="2" s="1"/>
  <c r="F34" i="2" a="1"/>
  <c r="F34" i="2" s="1"/>
  <c r="BC33" i="2" a="1"/>
  <c r="BC33" i="2" s="1"/>
  <c r="AM33" i="2" a="1"/>
  <c r="AM33" i="2" s="1"/>
  <c r="Y33" i="2" a="1"/>
  <c r="Y33" i="2" s="1"/>
  <c r="P57" i="2" a="1"/>
  <c r="P57" i="2" s="1"/>
  <c r="BC53" i="2" a="1"/>
  <c r="BC53" i="2" s="1"/>
  <c r="BF52" i="2" a="1"/>
  <c r="BF52" i="2" s="1"/>
  <c r="BH51" i="2" a="1"/>
  <c r="BH51" i="2" s="1"/>
  <c r="U50" i="2" a="1"/>
  <c r="U50" i="2" s="1"/>
  <c r="AB48" i="2" a="1"/>
  <c r="AB48" i="2" s="1"/>
  <c r="P47" i="2" a="1"/>
  <c r="P47" i="2" s="1"/>
  <c r="AS46" i="2" a="1"/>
  <c r="AS46" i="2" s="1"/>
  <c r="C46" i="2" a="1"/>
  <c r="C46" i="2" s="1"/>
  <c r="AZ44" i="2" a="1"/>
  <c r="AZ44" i="2" s="1"/>
  <c r="J44" i="2" a="1"/>
  <c r="J44" i="2" s="1"/>
  <c r="AA42" i="2" a="1"/>
  <c r="AA42" i="2" s="1"/>
  <c r="O41" i="2" a="1"/>
  <c r="O41" i="2" s="1"/>
  <c r="AR40" i="2" a="1"/>
  <c r="AR40" i="2" s="1"/>
  <c r="B40" i="2" a="1"/>
  <c r="B40" i="2" s="1"/>
  <c r="AF39" i="2" a="1"/>
  <c r="AF39" i="2" s="1"/>
  <c r="BC37" i="2" a="1"/>
  <c r="BC37" i="2" s="1"/>
  <c r="BF36" i="2" a="1"/>
  <c r="BF36" i="2" s="1"/>
  <c r="AJ36" i="2" a="1"/>
  <c r="AJ36" i="2" s="1"/>
  <c r="Q36" i="2" a="1"/>
  <c r="Q36" i="2" s="1"/>
  <c r="C36" i="2" a="1"/>
  <c r="C36" i="2" s="1"/>
  <c r="AZ35" i="2" a="1"/>
  <c r="AZ35" i="2" s="1"/>
  <c r="AE34" i="2" a="1"/>
  <c r="AE34" i="2" s="1"/>
  <c r="Q34" i="2" a="1"/>
  <c r="Q34" i="2" s="1"/>
  <c r="C34" i="2" a="1"/>
  <c r="C34" i="2" s="1"/>
  <c r="AK33" i="2" a="1"/>
  <c r="AK33" i="2" s="1"/>
  <c r="W33" i="2" a="1"/>
  <c r="W33" i="2" s="1"/>
  <c r="E33" i="2" a="1"/>
  <c r="E33" i="2" s="1"/>
  <c r="AG60" i="2" a="1"/>
  <c r="AG60" i="2" s="1"/>
  <c r="AA58" i="2" a="1"/>
  <c r="AA58" i="2" s="1"/>
  <c r="BG55" i="2" a="1"/>
  <c r="BG55" i="2" s="1"/>
  <c r="AQ54" i="2" a="1"/>
  <c r="AQ54" i="2" s="1"/>
  <c r="AJ52" i="2" a="1"/>
  <c r="AJ52" i="2" s="1"/>
  <c r="BA50" i="2" a="1"/>
  <c r="BA50" i="2" s="1"/>
  <c r="K50" i="2" a="1"/>
  <c r="K50" i="2" s="1"/>
  <c r="AE49" i="2" a="1"/>
  <c r="AE49" i="2" s="1"/>
  <c r="BH48" i="2" a="1"/>
  <c r="BH48" i="2" s="1"/>
  <c r="R48" i="2" a="1"/>
  <c r="R48" i="2" s="1"/>
  <c r="AV47" i="2" a="1"/>
  <c r="AV47" i="2" s="1"/>
  <c r="F47" i="2" a="1"/>
  <c r="F47" i="2" s="1"/>
  <c r="AI46" i="2" a="1"/>
  <c r="AI46" i="2" s="1"/>
  <c r="S45" i="2" a="1"/>
  <c r="S45" i="2" s="1"/>
  <c r="AP44" i="2" a="1"/>
  <c r="AP44" i="2" s="1"/>
  <c r="AB43" i="2" a="1"/>
  <c r="AB43" i="2" s="1"/>
  <c r="BG42" i="2" a="1"/>
  <c r="BG42" i="2" s="1"/>
  <c r="AU41" i="2" a="1"/>
  <c r="AU41" i="2" s="1"/>
  <c r="AH40" i="2" a="1"/>
  <c r="AH40" i="2" s="1"/>
  <c r="V39" i="2" a="1"/>
  <c r="V39" i="2" s="1"/>
  <c r="G37" i="2" a="1"/>
  <c r="G37" i="2" s="1"/>
  <c r="AZ36" i="2" a="1"/>
  <c r="AZ36" i="2" s="1"/>
  <c r="N36" i="2" a="1"/>
  <c r="N36" i="2" s="1"/>
  <c r="AV35" i="2" a="1"/>
  <c r="AV35" i="2" s="1"/>
  <c r="AH35" i="2" a="1"/>
  <c r="AH35" i="2" s="1"/>
  <c r="T35" i="2" a="1"/>
  <c r="T35" i="2" s="1"/>
  <c r="BD34" i="2" a="1"/>
  <c r="BD34" i="2" s="1"/>
  <c r="U33" i="2" a="1"/>
  <c r="U33" i="2" s="1"/>
  <c r="I33" i="2" a="1"/>
  <c r="I33" i="2" s="1"/>
  <c r="AU56" i="2" a="1"/>
  <c r="AU56" i="2" s="1"/>
  <c r="Q54" i="2" a="1"/>
  <c r="Q54" i="2" s="1"/>
  <c r="AQ50" i="2" a="1"/>
  <c r="AQ50" i="2" s="1"/>
  <c r="AX48" i="2" a="1"/>
  <c r="AX48" i="2" s="1"/>
  <c r="BH43" i="2" a="1"/>
  <c r="BH43" i="2" s="1"/>
  <c r="E42" i="2" a="1"/>
  <c r="E42" i="2" s="1"/>
  <c r="B35" i="2" a="1"/>
  <c r="B35" i="2" s="1"/>
  <c r="X34" i="2" a="1"/>
  <c r="X34" i="2" s="1"/>
  <c r="BH28" i="2" a="1"/>
  <c r="BH28" i="2" s="1"/>
  <c r="BA28" i="2" a="1"/>
  <c r="BA28" i="2" s="1"/>
  <c r="AT28" i="2" a="1"/>
  <c r="AT28" i="2" s="1"/>
  <c r="AF28" i="2" a="1"/>
  <c r="AF28" i="2" s="1"/>
  <c r="Q28" i="2" a="1"/>
  <c r="Q28" i="2" s="1"/>
  <c r="C28" i="2" a="1"/>
  <c r="C28" i="2" s="1"/>
  <c r="BE24" i="2" a="1"/>
  <c r="BE24" i="2" s="1"/>
  <c r="AX24" i="2" a="1"/>
  <c r="AX24" i="2" s="1"/>
  <c r="AQ24" i="2" a="1"/>
  <c r="AQ24" i="2" s="1"/>
  <c r="AJ24" i="2" a="1"/>
  <c r="AJ24" i="2" s="1"/>
  <c r="V24" i="2" a="1"/>
  <c r="V24" i="2" s="1"/>
  <c r="G24" i="2" a="1"/>
  <c r="G24" i="2" s="1"/>
  <c r="AX20" i="2" a="1"/>
  <c r="AX20" i="2" s="1"/>
  <c r="AS20" i="2" a="1"/>
  <c r="AS20" i="2" s="1"/>
  <c r="AH20" i="2" a="1"/>
  <c r="AH20" i="2" s="1"/>
  <c r="AC20" i="2" a="1"/>
  <c r="AC20" i="2" s="1"/>
  <c r="R20" i="2" a="1"/>
  <c r="R20" i="2" s="1"/>
  <c r="M20" i="2" a="1"/>
  <c r="M20" i="2" s="1"/>
  <c r="B20" i="2" a="1"/>
  <c r="B20" i="2" s="1"/>
  <c r="R43" i="2" a="1"/>
  <c r="R43" i="2" s="1"/>
  <c r="AC38" i="2" a="1"/>
  <c r="AC38" i="2" s="1"/>
  <c r="W37" i="2" a="1"/>
  <c r="W37" i="2" s="1"/>
  <c r="Z36" i="2" a="1"/>
  <c r="Z36" i="2" s="1"/>
  <c r="AO33" i="2" a="1"/>
  <c r="AO33" i="2" s="1"/>
  <c r="BE28" i="2" a="1"/>
  <c r="BE28" i="2" s="1"/>
  <c r="AQ28" i="2" a="1"/>
  <c r="AQ28" i="2" s="1"/>
  <c r="AJ28" i="2" a="1"/>
  <c r="AJ28" i="2" s="1"/>
  <c r="AC28" i="2" a="1"/>
  <c r="AC28" i="2" s="1"/>
  <c r="V28" i="2" a="1"/>
  <c r="V28" i="2" s="1"/>
  <c r="H28" i="2" a="1"/>
  <c r="H28" i="2" s="1"/>
  <c r="AW24" i="2" a="1"/>
  <c r="AW24" i="2" s="1"/>
  <c r="AP24" i="2" a="1"/>
  <c r="AP24" i="2" s="1"/>
  <c r="AI24" i="2" a="1"/>
  <c r="AI24" i="2" s="1"/>
  <c r="AB24" i="2" a="1"/>
  <c r="AB24" i="2" s="1"/>
  <c r="N24" i="2" a="1"/>
  <c r="N24" i="2" s="1"/>
  <c r="BG20" i="2" a="1"/>
  <c r="BG20" i="2" s="1"/>
  <c r="AV20" i="2" a="1"/>
  <c r="AV20" i="2" s="1"/>
  <c r="AQ20" i="2" a="1"/>
  <c r="AQ20" i="2" s="1"/>
  <c r="AF20" i="2" a="1"/>
  <c r="AF20" i="2" s="1"/>
  <c r="AA20" i="2" a="1"/>
  <c r="AA20" i="2" s="1"/>
  <c r="P20" i="2" a="1"/>
  <c r="P20" i="2" s="1"/>
  <c r="K20" i="2" a="1"/>
  <c r="K20" i="2" s="1"/>
  <c r="R12" i="2" a="1"/>
  <c r="R12" i="2" s="1"/>
  <c r="B12" i="2" a="1"/>
  <c r="B12" i="2" s="1"/>
  <c r="R51" i="2" a="1"/>
  <c r="R51" i="2" s="1"/>
  <c r="BB39" i="2" a="1"/>
  <c r="BB39" i="2" s="1"/>
  <c r="G38" i="2" a="1"/>
  <c r="G38" i="2" s="1"/>
  <c r="J36" i="2" a="1"/>
  <c r="J36" i="2" s="1"/>
  <c r="AZ34" i="2" a="1"/>
  <c r="AZ34" i="2" s="1"/>
  <c r="G33" i="2" a="1"/>
  <c r="G33" i="2" s="1"/>
  <c r="AW28" i="2" a="1"/>
  <c r="AW28" i="2" s="1"/>
  <c r="AI28" i="2" a="1"/>
  <c r="AI28" i="2" s="1"/>
  <c r="AB28" i="2" a="1"/>
  <c r="AB28" i="2" s="1"/>
  <c r="U28" i="2" a="1"/>
  <c r="U28" i="2" s="1"/>
  <c r="N28" i="2" a="1"/>
  <c r="N28" i="2" s="1"/>
  <c r="BB24" i="2" a="1"/>
  <c r="BB24" i="2" s="1"/>
  <c r="AM24" i="2" a="1"/>
  <c r="AM24" i="2" s="1"/>
  <c r="Y24" i="2" a="1"/>
  <c r="Y24" i="2" s="1"/>
  <c r="R24" i="2" a="1"/>
  <c r="R24" i="2" s="1"/>
  <c r="K24" i="2" a="1"/>
  <c r="K24" i="2" s="1"/>
  <c r="D24" i="2" a="1"/>
  <c r="D24" i="2" s="1"/>
  <c r="BF20" i="2" a="1"/>
  <c r="BF20" i="2" s="1"/>
  <c r="BA20" i="2" a="1"/>
  <c r="BA20" i="2" s="1"/>
  <c r="AP20" i="2" a="1"/>
  <c r="AP20" i="2" s="1"/>
  <c r="AK20" i="2" a="1"/>
  <c r="AK20" i="2" s="1"/>
  <c r="Z20" i="2" a="1"/>
  <c r="Z20" i="2" s="1"/>
  <c r="U20" i="2" a="1"/>
  <c r="U20" i="2" s="1"/>
  <c r="J20" i="2" a="1"/>
  <c r="J20" i="2" s="1"/>
  <c r="E20" i="2" a="1"/>
  <c r="E20" i="2" s="1"/>
  <c r="BF12" i="2" a="1"/>
  <c r="BF12" i="2" s="1"/>
  <c r="BA12" i="2" a="1"/>
  <c r="BA12" i="2" s="1"/>
  <c r="AX12" i="2" a="1"/>
  <c r="AX12" i="2" s="1"/>
  <c r="AS12" i="2" a="1"/>
  <c r="AS12" i="2" s="1"/>
  <c r="AP12" i="2" a="1"/>
  <c r="AP12" i="2" s="1"/>
  <c r="AK12" i="2" a="1"/>
  <c r="AK12" i="2" s="1"/>
  <c r="AH12" i="2" a="1"/>
  <c r="AH12" i="2" s="1"/>
  <c r="AC12" i="2" a="1"/>
  <c r="AC12" i="2" s="1"/>
  <c r="Z12" i="2" a="1"/>
  <c r="Z12" i="2" s="1"/>
  <c r="U12" i="2" a="1"/>
  <c r="U12" i="2" s="1"/>
  <c r="M12" i="2" a="1"/>
  <c r="M12" i="2" s="1"/>
  <c r="J12" i="2" a="1"/>
  <c r="J12" i="2" s="1"/>
  <c r="E12" i="2" a="1"/>
  <c r="E12" i="2" s="1"/>
  <c r="AC11" i="2" a="1"/>
  <c r="AC11" i="2" s="1"/>
  <c r="BE12" i="2" a="1"/>
  <c r="BE12" i="2" s="1"/>
  <c r="T12" i="2" a="1"/>
  <c r="T12" i="2" s="1"/>
  <c r="AE12" i="2" a="1"/>
  <c r="AE12" i="2" s="1"/>
  <c r="AZ12" i="2" a="1"/>
  <c r="AZ12" i="2" s="1"/>
  <c r="N13" i="2" a="1"/>
  <c r="N13" i="2" s="1"/>
  <c r="AT13" i="2" a="1"/>
  <c r="AT13" i="2" s="1"/>
  <c r="H14" i="2" a="1"/>
  <c r="H14" i="2" s="1"/>
  <c r="AC14" i="2" a="1"/>
  <c r="AC14" i="2" s="1"/>
  <c r="AN14" i="2" a="1"/>
  <c r="AN14" i="2" s="1"/>
  <c r="W15" i="2" a="1"/>
  <c r="W15" i="2" s="1"/>
  <c r="BC15" i="2" a="1"/>
  <c r="BC15" i="2" s="1"/>
  <c r="F16" i="2" a="1"/>
  <c r="F16" i="2" s="1"/>
  <c r="Q16" i="2" a="1"/>
  <c r="Q16" i="2" s="1"/>
  <c r="AL16" i="2" a="1"/>
  <c r="AL16" i="2" s="1"/>
  <c r="AW16" i="2" a="1"/>
  <c r="AW16" i="2" s="1"/>
  <c r="B18" i="2" a="1"/>
  <c r="B18" i="2" s="1"/>
  <c r="P18" i="2" a="1"/>
  <c r="P18" i="2" s="1"/>
  <c r="AQ19" i="2" a="1"/>
  <c r="AQ19" i="2" s="1"/>
  <c r="S20" i="2" a="1"/>
  <c r="S20" i="2" s="1"/>
  <c r="AN20" i="2" a="1"/>
  <c r="AN20" i="2" s="1"/>
  <c r="B21" i="2" a="1"/>
  <c r="B21" i="2" s="1"/>
  <c r="K23" i="2" a="1"/>
  <c r="K23" i="2" s="1"/>
  <c r="BD23" i="2" a="1"/>
  <c r="BD23" i="2" s="1"/>
  <c r="Q24" i="2" a="1"/>
  <c r="Q24" i="2" s="1"/>
  <c r="AT24" i="2" a="1"/>
  <c r="AT24" i="2" s="1"/>
  <c r="AQ25" i="2" a="1"/>
  <c r="AQ25" i="2" s="1"/>
  <c r="L26" i="2" a="1"/>
  <c r="L26" i="2" s="1"/>
  <c r="AN26" i="2" a="1"/>
  <c r="AN26" i="2" s="1"/>
  <c r="AL27" i="2" a="1"/>
  <c r="AL27" i="2" s="1"/>
  <c r="Y28" i="2" a="1"/>
  <c r="Y28" i="2" s="1"/>
  <c r="BB28" i="2" a="1"/>
  <c r="BB28" i="2" s="1"/>
  <c r="W29" i="2" a="1"/>
  <c r="W29" i="2" s="1"/>
  <c r="AY29" i="2" a="1"/>
  <c r="AY29" i="2" s="1"/>
  <c r="T30" i="2" a="1"/>
  <c r="T30" i="2" s="1"/>
  <c r="AW30" i="2" a="1"/>
  <c r="AW30" i="2" s="1"/>
  <c r="AT31" i="2" a="1"/>
  <c r="AT31" i="2" s="1"/>
  <c r="AY45" i="2" a="1"/>
  <c r="AY45" i="2" s="1"/>
  <c r="M23" i="2" a="1"/>
  <c r="M23" i="2" s="1"/>
  <c r="AC23" i="2" a="1"/>
  <c r="AC23" i="2" s="1"/>
  <c r="AS23" i="2" a="1"/>
  <c r="AS23" i="2" s="1"/>
  <c r="J27" i="2" a="1"/>
  <c r="J27" i="2" s="1"/>
  <c r="AT27" i="2" a="1"/>
  <c r="AT27" i="2" s="1"/>
  <c r="F31" i="2" a="1"/>
  <c r="F31" i="2" s="1"/>
  <c r="T31" i="2" a="1"/>
  <c r="T31" i="2" s="1"/>
  <c r="BG23" i="2" a="1"/>
  <c r="BG23" i="2" s="1"/>
  <c r="BE23" i="2" a="1"/>
  <c r="BE23" i="2" s="1"/>
  <c r="BC23" i="2" a="1"/>
  <c r="BC23" i="2" s="1"/>
  <c r="BA23" i="2" a="1"/>
  <c r="BA23" i="2" s="1"/>
  <c r="AY23" i="2" a="1"/>
  <c r="AY23" i="2" s="1"/>
  <c r="AW23" i="2" a="1"/>
  <c r="AW23" i="2" s="1"/>
  <c r="AU23" i="2" a="1"/>
  <c r="AU23" i="2" s="1"/>
  <c r="BB23" i="2" a="1"/>
  <c r="BB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F23" i="2" a="1"/>
  <c r="BF23" i="2" s="1"/>
  <c r="AM23" i="2" a="1"/>
  <c r="AM23" i="2" s="1"/>
  <c r="AE23" i="2" a="1"/>
  <c r="AE23" i="2" s="1"/>
  <c r="W23" i="2" a="1"/>
  <c r="W23" i="2" s="1"/>
  <c r="O23" i="2" a="1"/>
  <c r="O23" i="2" s="1"/>
  <c r="G23" i="2" a="1"/>
  <c r="G23" i="2" s="1"/>
  <c r="AX23" i="2" a="1"/>
  <c r="AX23" i="2" s="1"/>
  <c r="AO23" i="2" a="1"/>
  <c r="AO23" i="2" s="1"/>
  <c r="AG23" i="2" a="1"/>
  <c r="AG23" i="2" s="1"/>
  <c r="Y23" i="2" a="1"/>
  <c r="Y23" i="2" s="1"/>
  <c r="Q23" i="2" a="1"/>
  <c r="Q23" i="2" s="1"/>
  <c r="I23" i="2" a="1"/>
  <c r="I23"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D27" i="2" a="1"/>
  <c r="BD27" i="2" s="1"/>
  <c r="AV27" i="2" a="1"/>
  <c r="AV27" i="2" s="1"/>
  <c r="AN27" i="2" a="1"/>
  <c r="AN27" i="2" s="1"/>
  <c r="AF27" i="2" a="1"/>
  <c r="AF27" i="2" s="1"/>
  <c r="X27" i="2" a="1"/>
  <c r="X27" i="2" s="1"/>
  <c r="P27" i="2" a="1"/>
  <c r="P27" i="2" s="1"/>
  <c r="H27" i="2" a="1"/>
  <c r="H27" i="2" s="1"/>
  <c r="BF27" i="2" a="1"/>
  <c r="BF27" i="2" s="1"/>
  <c r="AR27" i="2" a="1"/>
  <c r="AR27" i="2" s="1"/>
  <c r="AD27" i="2" a="1"/>
  <c r="AD27" i="2" s="1"/>
  <c r="Z27" i="2" a="1"/>
  <c r="Z27" i="2" s="1"/>
  <c r="L27" i="2" a="1"/>
  <c r="L27" i="2" s="1"/>
  <c r="BB27" i="2" a="1"/>
  <c r="BB27" i="2" s="1"/>
  <c r="AX27" i="2" a="1"/>
  <c r="AX27" i="2" s="1"/>
  <c r="AJ27" i="2" a="1"/>
  <c r="AJ27" i="2" s="1"/>
  <c r="V27" i="2" a="1"/>
  <c r="V27" i="2" s="1"/>
  <c r="R27" i="2" a="1"/>
  <c r="R27" i="2" s="1"/>
  <c r="D27" i="2" a="1"/>
  <c r="D27"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O31" i="2" a="1"/>
  <c r="O31" i="2" s="1"/>
  <c r="M31" i="2" a="1"/>
  <c r="M31" i="2" s="1"/>
  <c r="K31" i="2" a="1"/>
  <c r="K31" i="2" s="1"/>
  <c r="I31" i="2" a="1"/>
  <c r="I31" i="2" s="1"/>
  <c r="G31" i="2" a="1"/>
  <c r="G31" i="2" s="1"/>
  <c r="E31" i="2" a="1"/>
  <c r="E31" i="2" s="1"/>
  <c r="C31" i="2" a="1"/>
  <c r="C31" i="2" s="1"/>
  <c r="BF31" i="2" a="1"/>
  <c r="BF31" i="2" s="1"/>
  <c r="AX31" i="2" a="1"/>
  <c r="AX31" i="2" s="1"/>
  <c r="AP31" i="2" a="1"/>
  <c r="AP31" i="2" s="1"/>
  <c r="AH31" i="2" a="1"/>
  <c r="AH31" i="2" s="1"/>
  <c r="Z31" i="2" a="1"/>
  <c r="Z31" i="2" s="1"/>
  <c r="R31" i="2" a="1"/>
  <c r="R31" i="2" s="1"/>
  <c r="J31" i="2" a="1"/>
  <c r="J31" i="2" s="1"/>
  <c r="B31" i="2" a="1"/>
  <c r="B31" i="2" s="1"/>
  <c r="AV31" i="2" a="1"/>
  <c r="AV31" i="2" s="1"/>
  <c r="AR31" i="2" a="1"/>
  <c r="AR31" i="2" s="1"/>
  <c r="AD31" i="2" a="1"/>
  <c r="AD31" i="2" s="1"/>
  <c r="P31" i="2" a="1"/>
  <c r="P31" i="2" s="1"/>
  <c r="L31" i="2" a="1"/>
  <c r="L31" i="2" s="1"/>
  <c r="BB31" i="2" a="1"/>
  <c r="BB31" i="2" s="1"/>
  <c r="AN31" i="2" a="1"/>
  <c r="AN31" i="2" s="1"/>
  <c r="AJ31" i="2" a="1"/>
  <c r="AJ31" i="2" s="1"/>
  <c r="V31" i="2" a="1"/>
  <c r="V31" i="2" s="1"/>
  <c r="H31" i="2" a="1"/>
  <c r="H31" i="2" s="1"/>
  <c r="D31" i="2" a="1"/>
  <c r="D31" i="2" s="1"/>
  <c r="C12" i="2" a="1"/>
  <c r="C12" i="2" s="1"/>
  <c r="H12" i="2" a="1"/>
  <c r="H12" i="2" s="1"/>
  <c r="K12" i="2" a="1"/>
  <c r="K12" i="2" s="1"/>
  <c r="P12" i="2" a="1"/>
  <c r="P12" i="2" s="1"/>
  <c r="S12" i="2" a="1"/>
  <c r="S12" i="2" s="1"/>
  <c r="X12" i="2" a="1"/>
  <c r="X12" i="2" s="1"/>
  <c r="AA12" i="2" a="1"/>
  <c r="AA12" i="2" s="1"/>
  <c r="AF12" i="2" a="1"/>
  <c r="AF12" i="2" s="1"/>
  <c r="AI12" i="2" a="1"/>
  <c r="AI12" i="2" s="1"/>
  <c r="AN12" i="2" a="1"/>
  <c r="AN12" i="2" s="1"/>
  <c r="AQ12" i="2" a="1"/>
  <c r="AQ12" i="2" s="1"/>
  <c r="AV12" i="2" a="1"/>
  <c r="AV12" i="2" s="1"/>
  <c r="AY12" i="2" a="1"/>
  <c r="AY12" i="2" s="1"/>
  <c r="BD12" i="2" a="1"/>
  <c r="BD12" i="2" s="1"/>
  <c r="BG12" i="2" a="1"/>
  <c r="BG12" i="2" s="1"/>
  <c r="BH20" i="2" a="1"/>
  <c r="BH20" i="2" s="1"/>
  <c r="C23" i="2" a="1"/>
  <c r="C23" i="2" s="1"/>
  <c r="S23" i="2" a="1"/>
  <c r="S23" i="2" s="1"/>
  <c r="AI23" i="2" a="1"/>
  <c r="AI23" i="2" s="1"/>
  <c r="BH23" i="2" a="1"/>
  <c r="BH23" i="2" s="1"/>
  <c r="F27" i="2" a="1"/>
  <c r="F27" i="2" s="1"/>
  <c r="T27" i="2" a="1"/>
  <c r="T27" i="2" s="1"/>
  <c r="AH27" i="2" a="1"/>
  <c r="AH27" i="2" s="1"/>
  <c r="N31" i="2" a="1"/>
  <c r="N31" i="2" s="1"/>
  <c r="AB31" i="2" a="1"/>
  <c r="AB31" i="2" s="1"/>
  <c r="H69" i="3"/>
  <c r="BJ9" i="1" s="1"/>
  <c r="BG6" i="2" s="1" a="1"/>
  <c r="BG6" i="2" s="1"/>
  <c r="H57" i="3"/>
  <c r="AX9" i="1" s="1"/>
  <c r="AU6" i="2" s="1" a="1"/>
  <c r="AU6" i="2" s="1"/>
  <c r="H43" i="3"/>
  <c r="AK9" i="1" s="1"/>
  <c r="AI6" i="2" s="1" a="1"/>
  <c r="AI6" i="2" s="1"/>
  <c r="H64" i="3"/>
  <c r="BE9" i="1" s="1"/>
  <c r="BB6" i="2" s="1" a="1"/>
  <c r="BB6" i="2" s="1"/>
  <c r="H46" i="3"/>
  <c r="AN9" i="1" s="1"/>
  <c r="AL6" i="2" s="1" a="1"/>
  <c r="AL6" i="2" s="1"/>
  <c r="H30" i="3"/>
  <c r="Y9" i="1" s="1"/>
  <c r="X6" i="2" s="1" a="1"/>
  <c r="X6" i="2" s="1"/>
  <c r="H58" i="3"/>
  <c r="AY9" i="1" s="1"/>
  <c r="AV6" i="2" s="1" a="1"/>
  <c r="AV6" i="2" s="1"/>
  <c r="H31" i="3"/>
  <c r="Z9" i="1" s="1"/>
  <c r="Y6" i="2" s="1" a="1"/>
  <c r="Y6" i="2" s="1"/>
  <c r="H50" i="3"/>
  <c r="AR9" i="1" s="1"/>
  <c r="AP6" i="2" s="1" a="1"/>
  <c r="AP6" i="2" s="1"/>
  <c r="H44" i="3"/>
  <c r="AL9" i="1" s="1"/>
  <c r="AJ6" i="2" s="1" a="1"/>
  <c r="AJ6" i="2" s="1"/>
  <c r="H49" i="3"/>
  <c r="AQ9" i="1" s="1"/>
  <c r="AO6" i="2" s="1" a="1"/>
  <c r="AO6" i="2" s="1"/>
  <c r="F12" i="2" a="1"/>
  <c r="F12" i="2" s="1"/>
  <c r="I12" i="2" a="1"/>
  <c r="I12" i="2" s="1"/>
  <c r="N12" i="2" a="1"/>
  <c r="N12" i="2" s="1"/>
  <c r="Q12" i="2" a="1"/>
  <c r="Q12" i="2" s="1"/>
  <c r="V12" i="2" a="1"/>
  <c r="V12" i="2" s="1"/>
  <c r="Y12" i="2" a="1"/>
  <c r="Y12" i="2" s="1"/>
  <c r="AD12" i="2" a="1"/>
  <c r="AD12" i="2" s="1"/>
  <c r="AG12" i="2" a="1"/>
  <c r="AG12" i="2" s="1"/>
  <c r="AL12" i="2" a="1"/>
  <c r="AL12" i="2" s="1"/>
  <c r="AO12" i="2" a="1"/>
  <c r="AO12" i="2" s="1"/>
  <c r="AT12" i="2" a="1"/>
  <c r="AT12" i="2" s="1"/>
  <c r="AW12" i="2" a="1"/>
  <c r="AW12" i="2" s="1"/>
  <c r="BB12" i="2" a="1"/>
  <c r="BB12" i="2" s="1"/>
  <c r="E23" i="2" a="1"/>
  <c r="E23" i="2" s="1"/>
  <c r="U23" i="2" a="1"/>
  <c r="U23" i="2" s="1"/>
  <c r="AK23" i="2" a="1"/>
  <c r="AK23" i="2" s="1"/>
  <c r="AV23" i="2" a="1"/>
  <c r="AV23" i="2" s="1"/>
  <c r="N27" i="2" a="1"/>
  <c r="N27" i="2" s="1"/>
  <c r="AB27" i="2" a="1"/>
  <c r="AB27" i="2" s="1"/>
  <c r="AP27" i="2" a="1"/>
  <c r="AP27" i="2" s="1"/>
  <c r="X31" i="2" a="1"/>
  <c r="X31" i="2" s="1"/>
  <c r="AL31" i="2" a="1"/>
  <c r="AL31" i="2" s="1"/>
  <c r="AZ31" i="2" a="1"/>
  <c r="AZ31" i="2" s="1"/>
  <c r="F20" i="2" a="1"/>
  <c r="F20" i="2" s="1"/>
  <c r="I20" i="2" a="1"/>
  <c r="I20" i="2" s="1"/>
  <c r="N20" i="2" a="1"/>
  <c r="N20" i="2" s="1"/>
  <c r="Q20" i="2" a="1"/>
  <c r="Q20" i="2" s="1"/>
  <c r="V20" i="2" a="1"/>
  <c r="V20" i="2" s="1"/>
  <c r="Y20" i="2" a="1"/>
  <c r="Y20" i="2" s="1"/>
  <c r="AD20" i="2" a="1"/>
  <c r="AD20" i="2" s="1"/>
  <c r="AG20" i="2" a="1"/>
  <c r="AG20" i="2" s="1"/>
  <c r="AL20" i="2" a="1"/>
  <c r="AL20" i="2" s="1"/>
  <c r="AO20" i="2" a="1"/>
  <c r="AO20" i="2" s="1"/>
  <c r="AT20" i="2" a="1"/>
  <c r="AT20" i="2" s="1"/>
  <c r="AW20" i="2" a="1"/>
  <c r="AW20" i="2" s="1"/>
  <c r="BB20" i="2" a="1"/>
  <c r="BB20" i="2" s="1"/>
  <c r="BE20" i="2" a="1"/>
  <c r="BE20" i="2" s="1"/>
  <c r="BD24" i="2" a="1"/>
  <c r="BD24" i="2" s="1"/>
  <c r="BA24" i="2" a="1"/>
  <c r="BA24" i="2" s="1"/>
  <c r="AV24" i="2" a="1"/>
  <c r="AV24" i="2" s="1"/>
  <c r="AS24" i="2" a="1"/>
  <c r="AS24" i="2" s="1"/>
  <c r="AN24" i="2" a="1"/>
  <c r="AN24" i="2" s="1"/>
  <c r="AK24" i="2" a="1"/>
  <c r="AK24" i="2" s="1"/>
  <c r="AF24" i="2" a="1"/>
  <c r="AF24" i="2" s="1"/>
  <c r="AC24" i="2" a="1"/>
  <c r="AC24" i="2" s="1"/>
  <c r="X24" i="2" a="1"/>
  <c r="X24" i="2" s="1"/>
  <c r="U24" i="2" a="1"/>
  <c r="U24" i="2" s="1"/>
  <c r="P24" i="2" a="1"/>
  <c r="P24" i="2" s="1"/>
  <c r="M24" i="2" a="1"/>
  <c r="M24" i="2" s="1"/>
  <c r="H24" i="2" a="1"/>
  <c r="H24" i="2" s="1"/>
  <c r="E24" i="2" a="1"/>
  <c r="E24" i="2" s="1"/>
  <c r="L24" i="2" a="1"/>
  <c r="L24" i="2" s="1"/>
  <c r="O24" i="2" a="1"/>
  <c r="O24" i="2" s="1"/>
  <c r="S24" i="2" a="1"/>
  <c r="S24" i="2" s="1"/>
  <c r="Z24" i="2" a="1"/>
  <c r="Z24" i="2" s="1"/>
  <c r="AD24" i="2" a="1"/>
  <c r="AD24" i="2" s="1"/>
  <c r="AG24" i="2" a="1"/>
  <c r="AG24" i="2" s="1"/>
  <c r="AR24" i="2" a="1"/>
  <c r="AR24" i="2" s="1"/>
  <c r="AU24" i="2" a="1"/>
  <c r="AU24" i="2" s="1"/>
  <c r="AY24" i="2" a="1"/>
  <c r="AY24" i="2" s="1"/>
  <c r="BF24" i="2" a="1"/>
  <c r="BF24" i="2" s="1"/>
  <c r="BF28" i="2" a="1"/>
  <c r="BF28" i="2" s="1"/>
  <c r="BC28" i="2" a="1"/>
  <c r="BC28" i="2" s="1"/>
  <c r="AX28" i="2" a="1"/>
  <c r="AX28" i="2" s="1"/>
  <c r="AU28" i="2" a="1"/>
  <c r="AU28" i="2" s="1"/>
  <c r="AP28" i="2" a="1"/>
  <c r="AP28" i="2" s="1"/>
  <c r="AM28" i="2" a="1"/>
  <c r="AM28" i="2" s="1"/>
  <c r="AH28" i="2" a="1"/>
  <c r="AH28" i="2" s="1"/>
  <c r="AE28" i="2" a="1"/>
  <c r="AE28" i="2" s="1"/>
  <c r="Z28" i="2" a="1"/>
  <c r="Z28" i="2" s="1"/>
  <c r="W28" i="2" a="1"/>
  <c r="W28" i="2" s="1"/>
  <c r="R28" i="2" a="1"/>
  <c r="R28" i="2" s="1"/>
  <c r="O28" i="2" a="1"/>
  <c r="O28" i="2" s="1"/>
  <c r="J28" i="2" a="1"/>
  <c r="J28" i="2" s="1"/>
  <c r="G28" i="2" a="1"/>
  <c r="G28" i="2" s="1"/>
  <c r="B28" i="2" a="1"/>
  <c r="B28" i="2" s="1"/>
  <c r="E28" i="2" a="1"/>
  <c r="E28" i="2" s="1"/>
  <c r="L28" i="2" a="1"/>
  <c r="L28" i="2" s="1"/>
  <c r="P28" i="2" a="1"/>
  <c r="P28" i="2" s="1"/>
  <c r="S28" i="2" a="1"/>
  <c r="S28" i="2" s="1"/>
  <c r="AD28" i="2" a="1"/>
  <c r="AD28" i="2" s="1"/>
  <c r="AG28" i="2" a="1"/>
  <c r="AG28" i="2" s="1"/>
  <c r="AK28" i="2" a="1"/>
  <c r="AK28" i="2" s="1"/>
  <c r="AR28" i="2" a="1"/>
  <c r="AR28" i="2" s="1"/>
  <c r="AV28" i="2" a="1"/>
  <c r="AV28" i="2" s="1"/>
  <c r="AY28" i="2" a="1"/>
  <c r="AY28" i="2" s="1"/>
  <c r="BH34" i="2" a="1"/>
  <c r="BH34" i="2" s="1"/>
  <c r="BB36" i="2" a="1"/>
  <c r="BB36" i="2" s="1"/>
  <c r="D20" i="2" a="1"/>
  <c r="D20" i="2" s="1"/>
  <c r="G20" i="2" a="1"/>
  <c r="G20" i="2" s="1"/>
  <c r="L20" i="2" a="1"/>
  <c r="L20" i="2" s="1"/>
  <c r="O20" i="2" a="1"/>
  <c r="O20" i="2" s="1"/>
  <c r="T20" i="2" a="1"/>
  <c r="T20" i="2" s="1"/>
  <c r="W20" i="2" a="1"/>
  <c r="W20" i="2" s="1"/>
  <c r="AB20" i="2" a="1"/>
  <c r="AB20" i="2" s="1"/>
  <c r="AE20" i="2" a="1"/>
  <c r="AE20" i="2" s="1"/>
  <c r="AJ20" i="2" a="1"/>
  <c r="AJ20" i="2" s="1"/>
  <c r="AM20" i="2" a="1"/>
  <c r="AM20" i="2" s="1"/>
  <c r="AR20" i="2" a="1"/>
  <c r="AR20" i="2" s="1"/>
  <c r="AU20" i="2" a="1"/>
  <c r="AU20" i="2" s="1"/>
  <c r="AZ20" i="2" a="1"/>
  <c r="AZ20" i="2" s="1"/>
  <c r="BC20" i="2" a="1"/>
  <c r="BC20" i="2" s="1"/>
  <c r="B24" i="2" a="1"/>
  <c r="B24" i="2" s="1"/>
  <c r="F24" i="2" a="1"/>
  <c r="F24" i="2" s="1"/>
  <c r="I24" i="2" a="1"/>
  <c r="I24" i="2" s="1"/>
  <c r="T24" i="2" a="1"/>
  <c r="T24" i="2" s="1"/>
  <c r="W24" i="2" a="1"/>
  <c r="W24" i="2" s="1"/>
  <c r="AA24" i="2" a="1"/>
  <c r="AA24" i="2" s="1"/>
  <c r="AH24" i="2" a="1"/>
  <c r="AH24" i="2" s="1"/>
  <c r="AL24" i="2" a="1"/>
  <c r="AL24" i="2" s="1"/>
  <c r="AO24" i="2" a="1"/>
  <c r="AO24" i="2" s="1"/>
  <c r="AZ24" i="2" a="1"/>
  <c r="AZ24" i="2" s="1"/>
  <c r="BC24" i="2" a="1"/>
  <c r="BC24" i="2" s="1"/>
  <c r="BG24" i="2" a="1"/>
  <c r="BG24" i="2" s="1"/>
  <c r="F28" i="2" a="1"/>
  <c r="F28" i="2" s="1"/>
  <c r="I28" i="2" a="1"/>
  <c r="I28" i="2" s="1"/>
  <c r="M28" i="2" a="1"/>
  <c r="M28" i="2" s="1"/>
  <c r="T28" i="2" a="1"/>
  <c r="T28" i="2" s="1"/>
  <c r="X28" i="2" a="1"/>
  <c r="X28" i="2" s="1"/>
  <c r="AA28" i="2" a="1"/>
  <c r="AA28" i="2" s="1"/>
  <c r="AL28" i="2" a="1"/>
  <c r="AL28" i="2" s="1"/>
  <c r="AO28" i="2" a="1"/>
  <c r="AO28" i="2" s="1"/>
  <c r="AS28" i="2" a="1"/>
  <c r="AS28" i="2" s="1"/>
  <c r="AZ28" i="2" a="1"/>
  <c r="AZ28" i="2" s="1"/>
  <c r="BD28" i="2" a="1"/>
  <c r="BD28" i="2" s="1"/>
  <c r="BG28" i="2" a="1"/>
  <c r="BG28" i="2" s="1"/>
  <c r="Q38" i="2" a="1"/>
  <c r="Q38" i="2" s="1"/>
  <c r="BH38" i="2" a="1"/>
  <c r="BH38" i="2" s="1"/>
  <c r="BF38" i="2" a="1"/>
  <c r="BF38" i="2" s="1"/>
  <c r="BD38" i="2" a="1"/>
  <c r="BD38" i="2" s="1"/>
  <c r="BB38" i="2" a="1"/>
  <c r="BB38" i="2" s="1"/>
  <c r="AZ38" i="2" a="1"/>
  <c r="AZ38" i="2" s="1"/>
  <c r="AX38" i="2" a="1"/>
  <c r="AX38" i="2" s="1"/>
  <c r="AV38" i="2" a="1"/>
  <c r="AV38" i="2" s="1"/>
  <c r="AT38" i="2" a="1"/>
  <c r="AT38" i="2" s="1"/>
  <c r="AR38" i="2" a="1"/>
  <c r="AR38" i="2" s="1"/>
  <c r="AP38" i="2" a="1"/>
  <c r="AP38" i="2" s="1"/>
  <c r="AN38" i="2" a="1"/>
  <c r="AN38" i="2" s="1"/>
  <c r="AL38" i="2" a="1"/>
  <c r="AL38" i="2" s="1"/>
  <c r="AJ38" i="2" a="1"/>
  <c r="AJ38" i="2" s="1"/>
  <c r="AH38" i="2" a="1"/>
  <c r="AH38" i="2" s="1"/>
  <c r="AF38" i="2" a="1"/>
  <c r="AF38" i="2" s="1"/>
  <c r="AD38" i="2" a="1"/>
  <c r="AD38" i="2" s="1"/>
  <c r="AB38" i="2" a="1"/>
  <c r="AB38" i="2" s="1"/>
  <c r="Z38" i="2" a="1"/>
  <c r="Z38"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BG38" i="2" a="1"/>
  <c r="BG38" i="2" s="1"/>
  <c r="BA38" i="2" a="1"/>
  <c r="BA38" i="2" s="1"/>
  <c r="AQ38" i="2" a="1"/>
  <c r="AQ38" i="2" s="1"/>
  <c r="AK38" i="2" a="1"/>
  <c r="AK38" i="2" s="1"/>
  <c r="AA38" i="2" a="1"/>
  <c r="AA38" i="2" s="1"/>
  <c r="BE38" i="2" a="1"/>
  <c r="BE38" i="2" s="1"/>
  <c r="AU38" i="2" a="1"/>
  <c r="AU38" i="2" s="1"/>
  <c r="AO38" i="2" a="1"/>
  <c r="AO38" i="2" s="1"/>
  <c r="AE38" i="2" a="1"/>
  <c r="AE38" i="2" s="1"/>
  <c r="AW38" i="2" a="1"/>
  <c r="AW38" i="2" s="1"/>
  <c r="AM38" i="2" a="1"/>
  <c r="AM38" i="2" s="1"/>
  <c r="U38" i="2" a="1"/>
  <c r="U38" i="2" s="1"/>
  <c r="K38" i="2" a="1"/>
  <c r="K38" i="2" s="1"/>
  <c r="E38" i="2" a="1"/>
  <c r="E38" i="2" s="1"/>
  <c r="AS38" i="2" a="1"/>
  <c r="AS38" i="2" s="1"/>
  <c r="AI38" i="2" a="1"/>
  <c r="AI38" i="2" s="1"/>
  <c r="Y38" i="2" a="1"/>
  <c r="Y38" i="2" s="1"/>
  <c r="O38" i="2" a="1"/>
  <c r="O38" i="2" s="1"/>
  <c r="I38" i="2" a="1"/>
  <c r="I38" i="2" s="1"/>
  <c r="BC38" i="2" a="1"/>
  <c r="BC38" i="2" s="1"/>
  <c r="AG38" i="2" a="1"/>
  <c r="AG38" i="2" s="1"/>
  <c r="S38" i="2" a="1"/>
  <c r="S38" i="2" s="1"/>
  <c r="M38" i="2" a="1"/>
  <c r="M38" i="2" s="1"/>
  <c r="C38" i="2" a="1"/>
  <c r="C38" i="2" s="1"/>
  <c r="W38" i="2" a="1"/>
  <c r="W38" i="2" s="1"/>
  <c r="BG39" i="2" a="1"/>
  <c r="BG39" i="2" s="1"/>
  <c r="N34" i="2" a="1"/>
  <c r="N34" i="2" s="1"/>
  <c r="Y34" i="2" a="1"/>
  <c r="Y34" i="2" s="1"/>
  <c r="AB34" i="2" a="1"/>
  <c r="AB34" i="2" s="1"/>
  <c r="AF34" i="2" a="1"/>
  <c r="AF34" i="2" s="1"/>
  <c r="AM34" i="2" a="1"/>
  <c r="AM34" i="2" s="1"/>
  <c r="AQ34" i="2" a="1"/>
  <c r="AQ34" i="2" s="1"/>
  <c r="AT34" i="2" a="1"/>
  <c r="AT34" i="2" s="1"/>
  <c r="BE34" i="2" a="1"/>
  <c r="BE34" i="2" s="1"/>
  <c r="K36" i="2" a="1"/>
  <c r="K36" i="2" s="1"/>
  <c r="R36" i="2" a="1"/>
  <c r="R36" i="2" s="1"/>
  <c r="V36" i="2" a="1"/>
  <c r="V36" i="2" s="1"/>
  <c r="AF36" i="2" a="1"/>
  <c r="AF36" i="2" s="1"/>
  <c r="AL36" i="2" a="1"/>
  <c r="AL36" i="2" s="1"/>
  <c r="AV36" i="2" a="1"/>
  <c r="AV36" i="2" s="1"/>
  <c r="BD54" i="2" a="1"/>
  <c r="BD54" i="2" s="1"/>
  <c r="BA54" i="2" a="1"/>
  <c r="BA54" i="2" s="1"/>
  <c r="AV54" i="2" a="1"/>
  <c r="AV54" i="2" s="1"/>
  <c r="AS54" i="2" a="1"/>
  <c r="AS54" i="2" s="1"/>
  <c r="AN54" i="2" a="1"/>
  <c r="AN54" i="2" s="1"/>
  <c r="AK54" i="2" a="1"/>
  <c r="AK54" i="2" s="1"/>
  <c r="AF54" i="2" a="1"/>
  <c r="AF54" i="2" s="1"/>
  <c r="AC54" i="2" a="1"/>
  <c r="AC54" i="2" s="1"/>
  <c r="BF54" i="2" a="1"/>
  <c r="BF54" i="2" s="1"/>
  <c r="BC54" i="2" a="1"/>
  <c r="BC54" i="2" s="1"/>
  <c r="AX54" i="2" a="1"/>
  <c r="AX54" i="2" s="1"/>
  <c r="AU54" i="2" a="1"/>
  <c r="AU54" i="2" s="1"/>
  <c r="AP54" i="2" a="1"/>
  <c r="AP54" i="2" s="1"/>
  <c r="AM54" i="2" a="1"/>
  <c r="AM54" i="2" s="1"/>
  <c r="AH54" i="2" a="1"/>
  <c r="AH54" i="2" s="1"/>
  <c r="AE54" i="2" a="1"/>
  <c r="AE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E54" i="2" a="1"/>
  <c r="BE54" i="2" s="1"/>
  <c r="AZ54" i="2" a="1"/>
  <c r="AZ54" i="2" s="1"/>
  <c r="AO54" i="2" a="1"/>
  <c r="AO54" i="2" s="1"/>
  <c r="AJ54" i="2" a="1"/>
  <c r="AJ54" i="2" s="1"/>
  <c r="AG54" i="2" a="1"/>
  <c r="AG54" i="2" s="1"/>
  <c r="AA54" i="2" a="1"/>
  <c r="AA54" i="2" s="1"/>
  <c r="U54" i="2" a="1"/>
  <c r="U54" i="2" s="1"/>
  <c r="K54" i="2" a="1"/>
  <c r="K54" i="2" s="1"/>
  <c r="E54" i="2" a="1"/>
  <c r="E54" i="2" s="1"/>
  <c r="BH54" i="2" a="1"/>
  <c r="BH54" i="2" s="1"/>
  <c r="BB54" i="2" a="1"/>
  <c r="BB54" i="2" s="1"/>
  <c r="AT54" i="2" a="1"/>
  <c r="AT54" i="2" s="1"/>
  <c r="Y54" i="2" a="1"/>
  <c r="Y54" i="2" s="1"/>
  <c r="O54" i="2" a="1"/>
  <c r="O54" i="2" s="1"/>
  <c r="I54" i="2" a="1"/>
  <c r="I54" i="2" s="1"/>
  <c r="BG54" i="2" a="1"/>
  <c r="BG54" i="2" s="1"/>
  <c r="AY54" i="2" a="1"/>
  <c r="AY54" i="2" s="1"/>
  <c r="AR54" i="2" a="1"/>
  <c r="AR54" i="2" s="1"/>
  <c r="AL54" i="2" a="1"/>
  <c r="AL54" i="2" s="1"/>
  <c r="AD54" i="2" a="1"/>
  <c r="AD54" i="2" s="1"/>
  <c r="S54" i="2" a="1"/>
  <c r="S54" i="2" s="1"/>
  <c r="M54" i="2" a="1"/>
  <c r="M54" i="2" s="1"/>
  <c r="C54" i="2" a="1"/>
  <c r="C54" i="2" s="1"/>
  <c r="W54" i="2" a="1"/>
  <c r="W54" i="2" s="1"/>
  <c r="AW54" i="2" a="1"/>
  <c r="AW54" i="2" s="1"/>
  <c r="G81" i="5"/>
  <c r="G83" i="5" s="1"/>
  <c r="G34" i="5"/>
  <c r="G42" i="5" s="1"/>
  <c r="G33" i="5" s="1"/>
  <c r="BF34" i="2" a="1"/>
  <c r="BF34" i="2" s="1"/>
  <c r="BA34" i="2" a="1"/>
  <c r="BA34" i="2" s="1"/>
  <c r="AX34" i="2" a="1"/>
  <c r="AX34" i="2" s="1"/>
  <c r="AS34" i="2" a="1"/>
  <c r="AS34" i="2" s="1"/>
  <c r="AP34" i="2" a="1"/>
  <c r="AP34" i="2" s="1"/>
  <c r="AK34" i="2" a="1"/>
  <c r="AK34" i="2" s="1"/>
  <c r="AH34" i="2" a="1"/>
  <c r="AH34" i="2" s="1"/>
  <c r="AC34" i="2" a="1"/>
  <c r="AC34" i="2" s="1"/>
  <c r="Z34" i="2" a="1"/>
  <c r="Z34" i="2" s="1"/>
  <c r="U34" i="2" a="1"/>
  <c r="U34" i="2" s="1"/>
  <c r="R34" i="2" a="1"/>
  <c r="R34" i="2" s="1"/>
  <c r="M34" i="2" a="1"/>
  <c r="M34" i="2" s="1"/>
  <c r="J34" i="2" a="1"/>
  <c r="J34" i="2" s="1"/>
  <c r="E34" i="2" a="1"/>
  <c r="E34" i="2" s="1"/>
  <c r="B34" i="2" a="1"/>
  <c r="B34" i="2" s="1"/>
  <c r="D34" i="2" a="1"/>
  <c r="D34" i="2" s="1"/>
  <c r="H34" i="2" a="1"/>
  <c r="H34" i="2" s="1"/>
  <c r="O34" i="2" a="1"/>
  <c r="O34" i="2" s="1"/>
  <c r="S34" i="2" a="1"/>
  <c r="S34" i="2" s="1"/>
  <c r="V34" i="2" a="1"/>
  <c r="V34" i="2" s="1"/>
  <c r="AG34" i="2" a="1"/>
  <c r="AG34" i="2" s="1"/>
  <c r="AJ34" i="2" a="1"/>
  <c r="AJ34" i="2" s="1"/>
  <c r="AN34" i="2" a="1"/>
  <c r="AN34" i="2" s="1"/>
  <c r="AU34" i="2" a="1"/>
  <c r="AU34" i="2" s="1"/>
  <c r="AY34" i="2" a="1"/>
  <c r="AY34" i="2" s="1"/>
  <c r="BB34" i="2" a="1"/>
  <c r="BB34" i="2" s="1"/>
  <c r="BG36" i="2" a="1"/>
  <c r="BG36" i="2" s="1"/>
  <c r="BE36" i="2" a="1"/>
  <c r="BE36" i="2" s="1"/>
  <c r="BC36" i="2" a="1"/>
  <c r="BC36" i="2" s="1"/>
  <c r="BA36" i="2" a="1"/>
  <c r="BA36" i="2" s="1"/>
  <c r="AY36" i="2" a="1"/>
  <c r="AY36" i="2" s="1"/>
  <c r="AW36" i="2" a="1"/>
  <c r="AW36" i="2" s="1"/>
  <c r="AU36" i="2" a="1"/>
  <c r="AU36" i="2" s="1"/>
  <c r="AS36" i="2" a="1"/>
  <c r="AS36" i="2" s="1"/>
  <c r="AQ36" i="2" a="1"/>
  <c r="AQ36" i="2" s="1"/>
  <c r="AO36" i="2" a="1"/>
  <c r="AO36" i="2" s="1"/>
  <c r="AM36" i="2" a="1"/>
  <c r="AM36" i="2" s="1"/>
  <c r="AK36" i="2" a="1"/>
  <c r="AK36" i="2" s="1"/>
  <c r="AI36" i="2" a="1"/>
  <c r="AI36" i="2" s="1"/>
  <c r="AG36" i="2" a="1"/>
  <c r="AG36" i="2" s="1"/>
  <c r="AE36" i="2" a="1"/>
  <c r="AE36" i="2" s="1"/>
  <c r="AC36" i="2" a="1"/>
  <c r="AC36" i="2" s="1"/>
  <c r="AA36" i="2" a="1"/>
  <c r="AA36" i="2" s="1"/>
  <c r="Y36" i="2" a="1"/>
  <c r="Y36" i="2" s="1"/>
  <c r="W36" i="2" a="1"/>
  <c r="W36" i="2" s="1"/>
  <c r="U36" i="2" a="1"/>
  <c r="U36" i="2" s="1"/>
  <c r="P36" i="2" a="1"/>
  <c r="P36" i="2" s="1"/>
  <c r="M36" i="2" a="1"/>
  <c r="M36" i="2" s="1"/>
  <c r="H36" i="2" a="1"/>
  <c r="H36" i="2" s="1"/>
  <c r="E36" i="2" a="1"/>
  <c r="E36" i="2" s="1"/>
  <c r="L36" i="2" a="1"/>
  <c r="L36" i="2" s="1"/>
  <c r="O36" i="2" a="1"/>
  <c r="O36" i="2" s="1"/>
  <c r="S36" i="2" a="1"/>
  <c r="S36" i="2" s="1"/>
  <c r="AB36" i="2" a="1"/>
  <c r="AB36" i="2" s="1"/>
  <c r="AH36" i="2" a="1"/>
  <c r="AH36" i="2" s="1"/>
  <c r="AR36" i="2" a="1"/>
  <c r="AR36" i="2" s="1"/>
  <c r="AX36" i="2" a="1"/>
  <c r="AX36" i="2" s="1"/>
  <c r="BH36" i="2" a="1"/>
  <c r="BH36" i="2" s="1"/>
  <c r="BG47" i="2" a="1"/>
  <c r="BG47" i="2" s="1"/>
  <c r="G54" i="2" a="1"/>
  <c r="G54" i="2" s="1"/>
  <c r="AB54" i="2" a="1"/>
  <c r="AB54" i="2" s="1"/>
  <c r="BG57" i="2" a="1"/>
  <c r="BG57" i="2" s="1"/>
  <c r="A16" i="12"/>
  <c r="A16" i="11"/>
  <c r="A16" i="5"/>
  <c r="A16" i="10"/>
  <c r="A16" i="8"/>
  <c r="A16" i="9"/>
  <c r="A16" i="7"/>
  <c r="A16" i="6"/>
  <c r="A16" i="4"/>
  <c r="F43" i="4"/>
  <c r="N52" i="4"/>
  <c r="D38" i="4"/>
  <c r="D37" i="4"/>
  <c r="C37" i="4" s="1"/>
  <c r="B37" i="4" s="1"/>
  <c r="D39" i="4"/>
  <c r="D40" i="4"/>
  <c r="D41" i="4"/>
  <c r="H38" i="4"/>
  <c r="C38" i="4" s="1"/>
  <c r="B38" i="4" s="1"/>
  <c r="H41" i="4"/>
  <c r="H40" i="4"/>
  <c r="H39" i="4"/>
  <c r="H37" i="4"/>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AN33" i="2" a="1"/>
  <c r="AN33" i="2" s="1"/>
  <c r="AL33" i="2" a="1"/>
  <c r="AL33" i="2" s="1"/>
  <c r="AJ33" i="2" a="1"/>
  <c r="AJ33" i="2" s="1"/>
  <c r="AH33" i="2" a="1"/>
  <c r="AH33" i="2" s="1"/>
  <c r="AF33" i="2" a="1"/>
  <c r="AF33" i="2" s="1"/>
  <c r="AD33" i="2" a="1"/>
  <c r="AD33" i="2" s="1"/>
  <c r="AB33" i="2" a="1"/>
  <c r="AB33" i="2" s="1"/>
  <c r="Z33" i="2" a="1"/>
  <c r="Z33" i="2" s="1"/>
  <c r="X33" i="2" a="1"/>
  <c r="X33" i="2" s="1"/>
  <c r="V33" i="2" a="1"/>
  <c r="V33" i="2" s="1"/>
  <c r="T33" i="2" a="1"/>
  <c r="T33" i="2" s="1"/>
  <c r="R33" i="2" a="1"/>
  <c r="R33" i="2" s="1"/>
  <c r="P33" i="2" a="1"/>
  <c r="P33" i="2" s="1"/>
  <c r="N33" i="2" a="1"/>
  <c r="N33" i="2" s="1"/>
  <c r="L33" i="2" a="1"/>
  <c r="L33" i="2" s="1"/>
  <c r="J33" i="2" a="1"/>
  <c r="J33" i="2" s="1"/>
  <c r="H33" i="2" a="1"/>
  <c r="H33" i="2" s="1"/>
  <c r="F33" i="2" a="1"/>
  <c r="F33" i="2" s="1"/>
  <c r="D33" i="2" a="1"/>
  <c r="D33" i="2" s="1"/>
  <c r="B33" i="2" a="1"/>
  <c r="B33" i="2" s="1"/>
  <c r="BG33" i="2" a="1"/>
  <c r="BG33" i="2" s="1"/>
  <c r="AY33" i="2" a="1"/>
  <c r="AY33" i="2" s="1"/>
  <c r="AQ33" i="2" a="1"/>
  <c r="AQ33" i="2" s="1"/>
  <c r="AI33" i="2" a="1"/>
  <c r="AI33" i="2" s="1"/>
  <c r="AA33" i="2" a="1"/>
  <c r="AA33" i="2" s="1"/>
  <c r="S33" i="2" a="1"/>
  <c r="S33" i="2" s="1"/>
  <c r="K33" i="2" a="1"/>
  <c r="K33" i="2" s="1"/>
  <c r="C33" i="2" a="1"/>
  <c r="C33" i="2" s="1"/>
  <c r="O33" i="2" a="1"/>
  <c r="O33" i="2" s="1"/>
  <c r="AC33" i="2" a="1"/>
  <c r="AC33" i="2" s="1"/>
  <c r="AG33" i="2" a="1"/>
  <c r="AG33" i="2" s="1"/>
  <c r="AU33" i="2" a="1"/>
  <c r="AU33" i="2" s="1"/>
  <c r="I34" i="2" a="1"/>
  <c r="I34" i="2" s="1"/>
  <c r="L34" i="2" a="1"/>
  <c r="L34" i="2" s="1"/>
  <c r="P34" i="2" a="1"/>
  <c r="P34" i="2" s="1"/>
  <c r="W34" i="2" a="1"/>
  <c r="W34" i="2" s="1"/>
  <c r="AA34" i="2" a="1"/>
  <c r="AA34" i="2" s="1"/>
  <c r="AD34" i="2" a="1"/>
  <c r="AD34" i="2" s="1"/>
  <c r="AO34" i="2" a="1"/>
  <c r="AO34" i="2" s="1"/>
  <c r="AR34" i="2" a="1"/>
  <c r="AR34" i="2" s="1"/>
  <c r="AV34" i="2" a="1"/>
  <c r="AV34" i="2" s="1"/>
  <c r="BC34" i="2" a="1"/>
  <c r="BC34" i="2" s="1"/>
  <c r="BG34" i="2" a="1"/>
  <c r="BG34" i="2" s="1"/>
  <c r="B36" i="2" a="1"/>
  <c r="B36" i="2" s="1"/>
  <c r="F36" i="2" a="1"/>
  <c r="F36" i="2" s="1"/>
  <c r="I36" i="2" a="1"/>
  <c r="I36" i="2" s="1"/>
  <c r="T36" i="2" a="1"/>
  <c r="T36" i="2" s="1"/>
  <c r="X36" i="2" a="1"/>
  <c r="X36" i="2" s="1"/>
  <c r="AD36" i="2" a="1"/>
  <c r="AD36" i="2" s="1"/>
  <c r="AN36" i="2" a="1"/>
  <c r="AN36" i="2" s="1"/>
  <c r="AT36" i="2" a="1"/>
  <c r="AT36" i="2" s="1"/>
  <c r="BD36" i="2" a="1"/>
  <c r="BD36" i="2" s="1"/>
  <c r="BH46" i="2" a="1"/>
  <c r="BH46" i="2" s="1"/>
  <c r="BF46" i="2" a="1"/>
  <c r="BF46" i="2" s="1"/>
  <c r="BD46" i="2" a="1"/>
  <c r="BD46" i="2" s="1"/>
  <c r="BB46" i="2" a="1"/>
  <c r="BB46" i="2" s="1"/>
  <c r="AZ46" i="2" a="1"/>
  <c r="AZ46" i="2" s="1"/>
  <c r="AX46" i="2" a="1"/>
  <c r="AX46" i="2" s="1"/>
  <c r="AV46" i="2" a="1"/>
  <c r="AV46" i="2" s="1"/>
  <c r="AT46" i="2" a="1"/>
  <c r="AT46" i="2" s="1"/>
  <c r="AR46" i="2" a="1"/>
  <c r="AR46" i="2" s="1"/>
  <c r="AP46" i="2" a="1"/>
  <c r="AP46" i="2" s="1"/>
  <c r="AN46" i="2" a="1"/>
  <c r="AN46" i="2" s="1"/>
  <c r="AL46" i="2" a="1"/>
  <c r="AL46" i="2" s="1"/>
  <c r="AJ46" i="2" a="1"/>
  <c r="AJ46" i="2" s="1"/>
  <c r="AH46" i="2" a="1"/>
  <c r="AH46" i="2" s="1"/>
  <c r="AF46" i="2" a="1"/>
  <c r="AF46" i="2" s="1"/>
  <c r="AD46" i="2" a="1"/>
  <c r="AD46" i="2" s="1"/>
  <c r="AB46" i="2" a="1"/>
  <c r="AB46" i="2" s="1"/>
  <c r="Z46" i="2" a="1"/>
  <c r="Z46" i="2" s="1"/>
  <c r="X46" i="2" a="1"/>
  <c r="X46" i="2" s="1"/>
  <c r="V46" i="2" a="1"/>
  <c r="V46" i="2" s="1"/>
  <c r="T46" i="2" a="1"/>
  <c r="T46" i="2" s="1"/>
  <c r="R46" i="2" a="1"/>
  <c r="R46" i="2" s="1"/>
  <c r="P46" i="2" a="1"/>
  <c r="P46" i="2" s="1"/>
  <c r="N46" i="2" a="1"/>
  <c r="N46" i="2" s="1"/>
  <c r="L46" i="2" a="1"/>
  <c r="L46" i="2" s="1"/>
  <c r="J46" i="2" a="1"/>
  <c r="J46" i="2" s="1"/>
  <c r="H46" i="2" a="1"/>
  <c r="H46" i="2" s="1"/>
  <c r="F46" i="2" a="1"/>
  <c r="F46" i="2" s="1"/>
  <c r="D46" i="2" a="1"/>
  <c r="D46" i="2" s="1"/>
  <c r="B46" i="2" a="1"/>
  <c r="B46" i="2" s="1"/>
  <c r="BG46" i="2" a="1"/>
  <c r="BG46" i="2" s="1"/>
  <c r="BA46" i="2" a="1"/>
  <c r="BA46" i="2" s="1"/>
  <c r="AQ46" i="2" a="1"/>
  <c r="AQ46" i="2" s="1"/>
  <c r="AK46" i="2" a="1"/>
  <c r="AK46" i="2" s="1"/>
  <c r="AA46" i="2" a="1"/>
  <c r="AA46" i="2" s="1"/>
  <c r="U46" i="2" a="1"/>
  <c r="U46" i="2" s="1"/>
  <c r="K46" i="2" a="1"/>
  <c r="K46" i="2" s="1"/>
  <c r="E46" i="2" a="1"/>
  <c r="E46" i="2" s="1"/>
  <c r="BE46" i="2" a="1"/>
  <c r="BE46" i="2" s="1"/>
  <c r="AU46" i="2" a="1"/>
  <c r="AU46" i="2" s="1"/>
  <c r="AO46" i="2" a="1"/>
  <c r="AO46" i="2" s="1"/>
  <c r="AE46" i="2" a="1"/>
  <c r="AE46" i="2" s="1"/>
  <c r="Y46" i="2" a="1"/>
  <c r="Y46" i="2" s="1"/>
  <c r="O46" i="2" a="1"/>
  <c r="O46" i="2" s="1"/>
  <c r="I46" i="2" a="1"/>
  <c r="I46" i="2" s="1"/>
  <c r="W46" i="2" a="1"/>
  <c r="W46" i="2" s="1"/>
  <c r="AG46" i="2" a="1"/>
  <c r="AG46" i="2" s="1"/>
  <c r="BC46" i="2" a="1"/>
  <c r="BC46" i="2" s="1"/>
  <c r="AI54" i="2" a="1"/>
  <c r="AI54" i="2" s="1"/>
  <c r="A7" i="12"/>
  <c r="A7" i="9"/>
  <c r="A7" i="8"/>
  <c r="A7" i="6"/>
  <c r="A7" i="11"/>
  <c r="A7" i="7"/>
  <c r="A7" i="4"/>
  <c r="A7" i="10"/>
  <c r="A24" i="11"/>
  <c r="A24" i="9"/>
  <c r="A24" i="7"/>
  <c r="A24" i="6"/>
  <c r="A24" i="12"/>
  <c r="A24" i="10"/>
  <c r="A24" i="8"/>
  <c r="A24" i="5"/>
  <c r="A24" i="4"/>
  <c r="D81" i="12"/>
  <c r="D83" i="12" s="1"/>
  <c r="D34" i="12"/>
  <c r="D42" i="12" s="1"/>
  <c r="D33" i="12" s="1"/>
  <c r="H81" i="12"/>
  <c r="H83" i="12" s="1"/>
  <c r="H34" i="12"/>
  <c r="H42" i="12" s="1"/>
  <c r="H33" i="12" s="1"/>
  <c r="BH42" i="2" a="1"/>
  <c r="BH42" i="2" s="1"/>
  <c r="BF42" i="2" a="1"/>
  <c r="BF42" i="2" s="1"/>
  <c r="BD42" i="2" a="1"/>
  <c r="BD42" i="2" s="1"/>
  <c r="BB42" i="2" a="1"/>
  <c r="BB42" i="2" s="1"/>
  <c r="AZ42" i="2" a="1"/>
  <c r="AZ42" i="2" s="1"/>
  <c r="AX42" i="2" a="1"/>
  <c r="AX42" i="2" s="1"/>
  <c r="AV42" i="2" a="1"/>
  <c r="AV42" i="2" s="1"/>
  <c r="AT42" i="2" a="1"/>
  <c r="AT42" i="2" s="1"/>
  <c r="AR42" i="2" a="1"/>
  <c r="AR42" i="2" s="1"/>
  <c r="AP42" i="2" a="1"/>
  <c r="AP42" i="2" s="1"/>
  <c r="AN42" i="2" a="1"/>
  <c r="AN42" i="2" s="1"/>
  <c r="AL42" i="2" a="1"/>
  <c r="AL42" i="2" s="1"/>
  <c r="AJ42" i="2" a="1"/>
  <c r="AJ42" i="2" s="1"/>
  <c r="AH42" i="2" a="1"/>
  <c r="AH42" i="2" s="1"/>
  <c r="AF42" i="2" a="1"/>
  <c r="AF42" i="2" s="1"/>
  <c r="AD42" i="2" a="1"/>
  <c r="AD42" i="2" s="1"/>
  <c r="AB42" i="2" a="1"/>
  <c r="AB42" i="2" s="1"/>
  <c r="Z42" i="2" a="1"/>
  <c r="Z42" i="2" s="1"/>
  <c r="X42" i="2" a="1"/>
  <c r="X42" i="2" s="1"/>
  <c r="V42" i="2" a="1"/>
  <c r="V42" i="2" s="1"/>
  <c r="T42" i="2" a="1"/>
  <c r="T42" i="2" s="1"/>
  <c r="R42" i="2" a="1"/>
  <c r="R42" i="2" s="1"/>
  <c r="P42" i="2" a="1"/>
  <c r="P42" i="2" s="1"/>
  <c r="N42" i="2" a="1"/>
  <c r="N42" i="2" s="1"/>
  <c r="L42" i="2" a="1"/>
  <c r="L42" i="2" s="1"/>
  <c r="J42" i="2" a="1"/>
  <c r="J42" i="2" s="1"/>
  <c r="H42" i="2" a="1"/>
  <c r="H42" i="2" s="1"/>
  <c r="F42" i="2" a="1"/>
  <c r="F42" i="2" s="1"/>
  <c r="D42" i="2" a="1"/>
  <c r="D42" i="2" s="1"/>
  <c r="B42" i="2" a="1"/>
  <c r="B42" i="2" s="1"/>
  <c r="G42" i="2" a="1"/>
  <c r="G42" i="2" s="1"/>
  <c r="Q42" i="2" a="1"/>
  <c r="Q42" i="2" s="1"/>
  <c r="W42" i="2" a="1"/>
  <c r="W42" i="2" s="1"/>
  <c r="AG42" i="2" a="1"/>
  <c r="AG42" i="2" s="1"/>
  <c r="AM42" i="2" a="1"/>
  <c r="AM42" i="2" s="1"/>
  <c r="AW42" i="2" a="1"/>
  <c r="AW42" i="2" s="1"/>
  <c r="BC42" i="2" a="1"/>
  <c r="BC42"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G50" i="2" a="1"/>
  <c r="G50" i="2" s="1"/>
  <c r="Q50" i="2" a="1"/>
  <c r="Q50" i="2" s="1"/>
  <c r="W50" i="2" a="1"/>
  <c r="W50" i="2" s="1"/>
  <c r="AG50" i="2" a="1"/>
  <c r="AG50" i="2" s="1"/>
  <c r="AM50" i="2" a="1"/>
  <c r="AM50" i="2" s="1"/>
  <c r="AW50" i="2" a="1"/>
  <c r="AW50" i="2" s="1"/>
  <c r="BC50" i="2" a="1"/>
  <c r="BC50" i="2" s="1"/>
  <c r="G10" i="4"/>
  <c r="G6" i="4" s="1"/>
  <c r="H7" i="4"/>
  <c r="A7" i="5"/>
  <c r="C42" i="2" a="1"/>
  <c r="C42" i="2" s="1"/>
  <c r="M42" i="2" a="1"/>
  <c r="M42" i="2" s="1"/>
  <c r="S42" i="2" a="1"/>
  <c r="S42" i="2" s="1"/>
  <c r="AC42" i="2" a="1"/>
  <c r="AC42" i="2" s="1"/>
  <c r="AI42" i="2" a="1"/>
  <c r="AI42" i="2" s="1"/>
  <c r="AS42" i="2" a="1"/>
  <c r="AS42" i="2" s="1"/>
  <c r="AY42" i="2" a="1"/>
  <c r="AY42" i="2" s="1"/>
  <c r="BG43" i="2" a="1"/>
  <c r="BG43" i="2" s="1"/>
  <c r="C50" i="2" a="1"/>
  <c r="C50" i="2" s="1"/>
  <c r="M50" i="2" a="1"/>
  <c r="M50" i="2" s="1"/>
  <c r="S50" i="2" a="1"/>
  <c r="S50" i="2" s="1"/>
  <c r="AC50" i="2" a="1"/>
  <c r="AC50" i="2" s="1"/>
  <c r="AI50" i="2" a="1"/>
  <c r="AI50" i="2" s="1"/>
  <c r="AS50" i="2" a="1"/>
  <c r="AS50" i="2" s="1"/>
  <c r="AY50" i="2" a="1"/>
  <c r="AY50" i="2" s="1"/>
  <c r="BG51" i="2" a="1"/>
  <c r="BG51" i="2" s="1"/>
  <c r="F8" i="6"/>
  <c r="H8" i="6"/>
  <c r="I8" i="6" s="1"/>
  <c r="I10" i="6" s="1"/>
  <c r="I6" i="6" s="1"/>
  <c r="E10" i="6"/>
  <c r="E6" i="6" s="1"/>
  <c r="E81" i="6"/>
  <c r="E83" i="6" s="1"/>
  <c r="E34" i="6"/>
  <c r="E42" i="6" s="1"/>
  <c r="E33" i="6" s="1"/>
  <c r="E81" i="8"/>
  <c r="E83" i="8" s="1"/>
  <c r="E34" i="8"/>
  <c r="I81" i="8"/>
  <c r="I83" i="8" s="1"/>
  <c r="I34" i="8"/>
  <c r="BG35" i="2" a="1"/>
  <c r="BG35" i="2" s="1"/>
  <c r="BH37" i="2" a="1"/>
  <c r="BH37" i="2" s="1"/>
  <c r="BF37" i="2" a="1"/>
  <c r="BF37" i="2" s="1"/>
  <c r="BD37" i="2" a="1"/>
  <c r="BD37" i="2" s="1"/>
  <c r="BB37" i="2" a="1"/>
  <c r="BB37" i="2" s="1"/>
  <c r="AZ37" i="2" a="1"/>
  <c r="AZ37" i="2" s="1"/>
  <c r="AX37" i="2" a="1"/>
  <c r="AX37" i="2" s="1"/>
  <c r="AV37" i="2" a="1"/>
  <c r="AV37" i="2" s="1"/>
  <c r="AT37" i="2" a="1"/>
  <c r="AT37" i="2" s="1"/>
  <c r="AR37" i="2" a="1"/>
  <c r="AR37" i="2" s="1"/>
  <c r="AP37" i="2" a="1"/>
  <c r="AP37" i="2" s="1"/>
  <c r="AN37" i="2" a="1"/>
  <c r="AN37" i="2" s="1"/>
  <c r="AL37" i="2" a="1"/>
  <c r="AL37" i="2" s="1"/>
  <c r="AJ37" i="2" a="1"/>
  <c r="AJ37" i="2" s="1"/>
  <c r="AH37" i="2" a="1"/>
  <c r="AH37" i="2" s="1"/>
  <c r="AF37" i="2" a="1"/>
  <c r="AF37" i="2" s="1"/>
  <c r="AD37" i="2" a="1"/>
  <c r="AD37" i="2" s="1"/>
  <c r="AB37" i="2" a="1"/>
  <c r="AB37" i="2" s="1"/>
  <c r="Z37" i="2" a="1"/>
  <c r="Z37" i="2" s="1"/>
  <c r="X37" i="2" a="1"/>
  <c r="X37" i="2" s="1"/>
  <c r="V37" i="2" a="1"/>
  <c r="V37" i="2" s="1"/>
  <c r="T37" i="2" a="1"/>
  <c r="T37" i="2" s="1"/>
  <c r="R37" i="2" a="1"/>
  <c r="R37" i="2" s="1"/>
  <c r="P37" i="2" a="1"/>
  <c r="P37" i="2" s="1"/>
  <c r="N37" i="2" a="1"/>
  <c r="N37" i="2" s="1"/>
  <c r="L37" i="2" a="1"/>
  <c r="L37" i="2" s="1"/>
  <c r="J37" i="2" a="1"/>
  <c r="J37" i="2" s="1"/>
  <c r="H37" i="2" a="1"/>
  <c r="H37" i="2" s="1"/>
  <c r="F37" i="2" a="1"/>
  <c r="F37" i="2" s="1"/>
  <c r="D37" i="2" a="1"/>
  <c r="D37" i="2" s="1"/>
  <c r="B37" i="2" a="1"/>
  <c r="B37" i="2" s="1"/>
  <c r="E37" i="2" a="1"/>
  <c r="E37" i="2" s="1"/>
  <c r="I37" i="2" a="1"/>
  <c r="I37" i="2" s="1"/>
  <c r="M37" i="2" a="1"/>
  <c r="M37" i="2" s="1"/>
  <c r="Q37" i="2" a="1"/>
  <c r="Q37" i="2" s="1"/>
  <c r="U37" i="2" a="1"/>
  <c r="U37" i="2" s="1"/>
  <c r="Y37" i="2" a="1"/>
  <c r="Y37" i="2" s="1"/>
  <c r="AC37" i="2" a="1"/>
  <c r="AC37" i="2" s="1"/>
  <c r="AG37" i="2" a="1"/>
  <c r="AG37" i="2" s="1"/>
  <c r="AK37" i="2" a="1"/>
  <c r="AK37" i="2" s="1"/>
  <c r="AO37" i="2" a="1"/>
  <c r="AO37" i="2" s="1"/>
  <c r="AS37" i="2" a="1"/>
  <c r="AS37" i="2" s="1"/>
  <c r="AW37" i="2" a="1"/>
  <c r="AW37" i="2" s="1"/>
  <c r="BA37" i="2" a="1"/>
  <c r="BA37" i="2" s="1"/>
  <c r="BE37" i="2" a="1"/>
  <c r="BE37" i="2" s="1"/>
  <c r="BG40" i="2" a="1"/>
  <c r="BG40" i="2" s="1"/>
  <c r="BH41" i="2" a="1"/>
  <c r="BH41" i="2" s="1"/>
  <c r="BF41" i="2" a="1"/>
  <c r="BF41" i="2" s="1"/>
  <c r="BD41" i="2" a="1"/>
  <c r="BD41" i="2" s="1"/>
  <c r="BB41" i="2" a="1"/>
  <c r="BB41" i="2" s="1"/>
  <c r="AZ41" i="2" a="1"/>
  <c r="AZ41" i="2" s="1"/>
  <c r="AX41" i="2" a="1"/>
  <c r="AX41" i="2" s="1"/>
  <c r="AV41" i="2" a="1"/>
  <c r="AV41" i="2" s="1"/>
  <c r="AT41" i="2" a="1"/>
  <c r="AT41" i="2" s="1"/>
  <c r="AR41" i="2" a="1"/>
  <c r="AR41" i="2" s="1"/>
  <c r="AP41" i="2" a="1"/>
  <c r="AP41" i="2" s="1"/>
  <c r="AN41" i="2" a="1"/>
  <c r="AN41" i="2" s="1"/>
  <c r="AL41" i="2" a="1"/>
  <c r="AL41" i="2" s="1"/>
  <c r="AJ41" i="2" a="1"/>
  <c r="AJ41" i="2" s="1"/>
  <c r="AH41" i="2" a="1"/>
  <c r="AH41" i="2" s="1"/>
  <c r="AF41" i="2" a="1"/>
  <c r="AF41" i="2" s="1"/>
  <c r="AD41" i="2" a="1"/>
  <c r="AD41" i="2" s="1"/>
  <c r="AB41" i="2" a="1"/>
  <c r="AB41" i="2" s="1"/>
  <c r="Z41" i="2" a="1"/>
  <c r="Z41" i="2" s="1"/>
  <c r="X41" i="2" a="1"/>
  <c r="X41" i="2" s="1"/>
  <c r="V41" i="2" a="1"/>
  <c r="V41" i="2" s="1"/>
  <c r="T41" i="2" a="1"/>
  <c r="T41" i="2" s="1"/>
  <c r="R41" i="2" a="1"/>
  <c r="R41" i="2" s="1"/>
  <c r="P41" i="2" a="1"/>
  <c r="P41" i="2" s="1"/>
  <c r="N41" i="2" a="1"/>
  <c r="N41" i="2" s="1"/>
  <c r="L41" i="2" a="1"/>
  <c r="L41" i="2" s="1"/>
  <c r="J41" i="2" a="1"/>
  <c r="J41" i="2" s="1"/>
  <c r="H41" i="2" a="1"/>
  <c r="H41" i="2" s="1"/>
  <c r="F41" i="2" a="1"/>
  <c r="F41" i="2" s="1"/>
  <c r="D41" i="2" a="1"/>
  <c r="D41" i="2" s="1"/>
  <c r="B41" i="2" a="1"/>
  <c r="B41" i="2" s="1"/>
  <c r="E41" i="2" a="1"/>
  <c r="E41" i="2" s="1"/>
  <c r="I41" i="2" a="1"/>
  <c r="I41" i="2" s="1"/>
  <c r="M41" i="2" a="1"/>
  <c r="M41" i="2" s="1"/>
  <c r="Q41" i="2" a="1"/>
  <c r="Q41" i="2" s="1"/>
  <c r="U41" i="2" a="1"/>
  <c r="U41" i="2" s="1"/>
  <c r="Y41" i="2" a="1"/>
  <c r="Y41" i="2" s="1"/>
  <c r="AC41" i="2" a="1"/>
  <c r="AC41" i="2" s="1"/>
  <c r="AG41" i="2" a="1"/>
  <c r="AG41" i="2" s="1"/>
  <c r="AK41" i="2" a="1"/>
  <c r="AK41" i="2" s="1"/>
  <c r="AO41" i="2" a="1"/>
  <c r="AO41" i="2" s="1"/>
  <c r="AS41" i="2" a="1"/>
  <c r="AS41" i="2" s="1"/>
  <c r="AW41" i="2" a="1"/>
  <c r="AW41" i="2" s="1"/>
  <c r="BA41" i="2" a="1"/>
  <c r="BA41" i="2" s="1"/>
  <c r="BE41" i="2" a="1"/>
  <c r="BE41" i="2" s="1"/>
  <c r="BG44" i="2" a="1"/>
  <c r="BG44" i="2" s="1"/>
  <c r="BH45" i="2" a="1"/>
  <c r="BH45" i="2" s="1"/>
  <c r="BF45" i="2" a="1"/>
  <c r="BF45" i="2" s="1"/>
  <c r="BD45" i="2" a="1"/>
  <c r="BD45"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AD45" i="2" a="1"/>
  <c r="AD45" i="2" s="1"/>
  <c r="AB45" i="2" a="1"/>
  <c r="AB45" i="2" s="1"/>
  <c r="Z45" i="2" a="1"/>
  <c r="Z45" i="2" s="1"/>
  <c r="X45" i="2" a="1"/>
  <c r="X45" i="2" s="1"/>
  <c r="V45" i="2" a="1"/>
  <c r="V45" i="2" s="1"/>
  <c r="T45" i="2" a="1"/>
  <c r="T45" i="2" s="1"/>
  <c r="R45" i="2" a="1"/>
  <c r="R45" i="2" s="1"/>
  <c r="P45" i="2" a="1"/>
  <c r="P45" i="2" s="1"/>
  <c r="N45" i="2" a="1"/>
  <c r="N45" i="2" s="1"/>
  <c r="L45" i="2" a="1"/>
  <c r="L45" i="2" s="1"/>
  <c r="J45" i="2" a="1"/>
  <c r="J45" i="2" s="1"/>
  <c r="H45" i="2" a="1"/>
  <c r="H45" i="2" s="1"/>
  <c r="F45" i="2" a="1"/>
  <c r="F45" i="2" s="1"/>
  <c r="D45" i="2" a="1"/>
  <c r="D45" i="2" s="1"/>
  <c r="B45" i="2" a="1"/>
  <c r="B45" i="2" s="1"/>
  <c r="E45" i="2" a="1"/>
  <c r="E45" i="2" s="1"/>
  <c r="I45" i="2" a="1"/>
  <c r="I45" i="2" s="1"/>
  <c r="M45" i="2" a="1"/>
  <c r="M45" i="2" s="1"/>
  <c r="Q45" i="2" a="1"/>
  <c r="Q45" i="2" s="1"/>
  <c r="U45" i="2" a="1"/>
  <c r="U45" i="2" s="1"/>
  <c r="Y45" i="2" a="1"/>
  <c r="Y45" i="2" s="1"/>
  <c r="AC45" i="2" a="1"/>
  <c r="AC45" i="2" s="1"/>
  <c r="AG45" i="2" a="1"/>
  <c r="AG45" i="2" s="1"/>
  <c r="AK45" i="2" a="1"/>
  <c r="AK45" i="2" s="1"/>
  <c r="AO45" i="2" a="1"/>
  <c r="AO45" i="2" s="1"/>
  <c r="AS45" i="2" a="1"/>
  <c r="AS45" i="2" s="1"/>
  <c r="AW45" i="2" a="1"/>
  <c r="AW45" i="2" s="1"/>
  <c r="BA45" i="2" a="1"/>
  <c r="BA45" i="2" s="1"/>
  <c r="BE45" i="2" a="1"/>
  <c r="BE45" i="2" s="1"/>
  <c r="BG48" i="2" a="1"/>
  <c r="BG48"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D49" i="2" a="1"/>
  <c r="D49" i="2" s="1"/>
  <c r="B49" i="2" a="1"/>
  <c r="B49" i="2" s="1"/>
  <c r="E49" i="2" a="1"/>
  <c r="E49" i="2" s="1"/>
  <c r="I49" i="2" a="1"/>
  <c r="I49" i="2" s="1"/>
  <c r="M49" i="2" a="1"/>
  <c r="M49" i="2" s="1"/>
  <c r="Q49" i="2" a="1"/>
  <c r="Q49" i="2" s="1"/>
  <c r="U49" i="2" a="1"/>
  <c r="U49" i="2" s="1"/>
  <c r="Y49" i="2" a="1"/>
  <c r="Y49" i="2" s="1"/>
  <c r="AC49" i="2" a="1"/>
  <c r="AC49" i="2" s="1"/>
  <c r="AG49" i="2" a="1"/>
  <c r="AG49" i="2" s="1"/>
  <c r="AK49" i="2" a="1"/>
  <c r="AK49" i="2" s="1"/>
  <c r="AO49" i="2" a="1"/>
  <c r="AO49" i="2" s="1"/>
  <c r="AS49" i="2" a="1"/>
  <c r="AS49" i="2" s="1"/>
  <c r="AW49" i="2" a="1"/>
  <c r="AW49" i="2" s="1"/>
  <c r="BA49" i="2" a="1"/>
  <c r="BA49" i="2" s="1"/>
  <c r="BE49" i="2" a="1"/>
  <c r="BE49" i="2" s="1"/>
  <c r="BG52" i="2" a="1"/>
  <c r="BG52"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E53" i="2" a="1"/>
  <c r="E53" i="2" s="1"/>
  <c r="I53" i="2" a="1"/>
  <c r="I53" i="2" s="1"/>
  <c r="M53" i="2" a="1"/>
  <c r="M53" i="2" s="1"/>
  <c r="Q53" i="2" a="1"/>
  <c r="Q53" i="2" s="1"/>
  <c r="U53" i="2" a="1"/>
  <c r="U53" i="2" s="1"/>
  <c r="Y53" i="2" a="1"/>
  <c r="Y53" i="2" s="1"/>
  <c r="AC53" i="2" a="1"/>
  <c r="AC53" i="2" s="1"/>
  <c r="AG53" i="2" a="1"/>
  <c r="AG53" i="2" s="1"/>
  <c r="AK53" i="2" a="1"/>
  <c r="AK53" i="2" s="1"/>
  <c r="AO53" i="2" a="1"/>
  <c r="AO53" i="2" s="1"/>
  <c r="AS53" i="2" a="1"/>
  <c r="AS53" i="2" s="1"/>
  <c r="AW53" i="2" a="1"/>
  <c r="AW53" i="2" s="1"/>
  <c r="BA53" i="2" a="1"/>
  <c r="BA53" i="2" s="1"/>
  <c r="BE53" i="2" a="1"/>
  <c r="BE53" i="2" s="1"/>
  <c r="BE56" i="2" a="1"/>
  <c r="BE56" i="2" s="1"/>
  <c r="A21" i="12"/>
  <c r="A21" i="11"/>
  <c r="A21" i="10"/>
  <c r="A21" i="9"/>
  <c r="A21" i="8"/>
  <c r="A21" i="5"/>
  <c r="A21" i="7"/>
  <c r="A21" i="4"/>
  <c r="A21" i="6"/>
  <c r="G43" i="5"/>
  <c r="O52" i="5"/>
  <c r="E81" i="5"/>
  <c r="E83" i="5" s="1"/>
  <c r="E34" i="5"/>
  <c r="E42" i="5" s="1"/>
  <c r="E33" i="5" s="1"/>
  <c r="N52" i="6"/>
  <c r="F43" i="6"/>
  <c r="D81" i="6"/>
  <c r="D83" i="6" s="1"/>
  <c r="D34" i="6"/>
  <c r="D42" i="6" s="1"/>
  <c r="D33" i="6" s="1"/>
  <c r="H81" i="6"/>
  <c r="H83" i="6" s="1"/>
  <c r="H34" i="6"/>
  <c r="H42" i="6" s="1"/>
  <c r="H33" i="6"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C44" i="2" a="1"/>
  <c r="C44" i="2" s="1"/>
  <c r="E44" i="2" a="1"/>
  <c r="E44" i="2" s="1"/>
  <c r="G44" i="2" a="1"/>
  <c r="G44" i="2" s="1"/>
  <c r="I44" i="2" a="1"/>
  <c r="I44" i="2" s="1"/>
  <c r="K44" i="2" a="1"/>
  <c r="K44" i="2" s="1"/>
  <c r="M44" i="2" a="1"/>
  <c r="M44" i="2" s="1"/>
  <c r="O44" i="2" a="1"/>
  <c r="O44" i="2" s="1"/>
  <c r="Q44" i="2" a="1"/>
  <c r="Q44" i="2" s="1"/>
  <c r="S44" i="2" a="1"/>
  <c r="S44" i="2" s="1"/>
  <c r="U44" i="2" a="1"/>
  <c r="U44" i="2" s="1"/>
  <c r="W44" i="2" a="1"/>
  <c r="W44" i="2" s="1"/>
  <c r="Y44" i="2" a="1"/>
  <c r="Y44" i="2" s="1"/>
  <c r="AA44" i="2" a="1"/>
  <c r="AA44" i="2" s="1"/>
  <c r="AC44" i="2" a="1"/>
  <c r="AC44" i="2" s="1"/>
  <c r="AE44" i="2" a="1"/>
  <c r="AE44" i="2" s="1"/>
  <c r="AG44" i="2" a="1"/>
  <c r="AG44" i="2" s="1"/>
  <c r="AI44" i="2" a="1"/>
  <c r="AI44" i="2" s="1"/>
  <c r="AK44" i="2" a="1"/>
  <c r="AK44" i="2" s="1"/>
  <c r="AM44" i="2" a="1"/>
  <c r="AM44" i="2" s="1"/>
  <c r="AO44" i="2" a="1"/>
  <c r="AO44" i="2" s="1"/>
  <c r="AQ44" i="2" a="1"/>
  <c r="AQ44" i="2" s="1"/>
  <c r="AS44" i="2" a="1"/>
  <c r="AS44" i="2" s="1"/>
  <c r="AU44" i="2" a="1"/>
  <c r="AU44" i="2" s="1"/>
  <c r="AW44" i="2" a="1"/>
  <c r="AW44" i="2" s="1"/>
  <c r="AY44" i="2" a="1"/>
  <c r="AY44" i="2" s="1"/>
  <c r="BA44" i="2" a="1"/>
  <c r="BA44" i="2" s="1"/>
  <c r="BC44" i="2" a="1"/>
  <c r="BC44" i="2" s="1"/>
  <c r="BE44" i="2" a="1"/>
  <c r="BE44" i="2" s="1"/>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BH55" i="2" a="1"/>
  <c r="BH55" i="2" s="1"/>
  <c r="BF55" i="2" a="1"/>
  <c r="BF55" i="2" s="1"/>
  <c r="BD55" i="2" a="1"/>
  <c r="BD55" i="2" s="1"/>
  <c r="BB55" i="2" a="1"/>
  <c r="BB55" i="2" s="1"/>
  <c r="AZ55" i="2" a="1"/>
  <c r="AZ55" i="2" s="1"/>
  <c r="AX55" i="2" a="1"/>
  <c r="AX55" i="2" s="1"/>
  <c r="AV55" i="2" a="1"/>
  <c r="AV55" i="2" s="1"/>
  <c r="AT55" i="2" a="1"/>
  <c r="AT55" i="2" s="1"/>
  <c r="AR55" i="2" a="1"/>
  <c r="AR55" i="2" s="1"/>
  <c r="AP55" i="2" a="1"/>
  <c r="AP55" i="2" s="1"/>
  <c r="AN55" i="2" a="1"/>
  <c r="AN55" i="2" s="1"/>
  <c r="AL55" i="2" a="1"/>
  <c r="AL55" i="2" s="1"/>
  <c r="AJ55" i="2" a="1"/>
  <c r="AJ55" i="2" s="1"/>
  <c r="AH55" i="2" a="1"/>
  <c r="AH55" i="2" s="1"/>
  <c r="AF55" i="2" a="1"/>
  <c r="AF55" i="2" s="1"/>
  <c r="AD55" i="2" a="1"/>
  <c r="AD55" i="2" s="1"/>
  <c r="AB55" i="2" a="1"/>
  <c r="AB55" i="2" s="1"/>
  <c r="Z55" i="2" a="1"/>
  <c r="Z55" i="2" s="1"/>
  <c r="X55" i="2" a="1"/>
  <c r="X55" i="2" s="1"/>
  <c r="V55" i="2" a="1"/>
  <c r="V55" i="2" s="1"/>
  <c r="T55" i="2" a="1"/>
  <c r="T55" i="2" s="1"/>
  <c r="R55" i="2" a="1"/>
  <c r="R55" i="2" s="1"/>
  <c r="P55" i="2" a="1"/>
  <c r="P55" i="2" s="1"/>
  <c r="N55" i="2" a="1"/>
  <c r="N55" i="2" s="1"/>
  <c r="L55" i="2" a="1"/>
  <c r="L55" i="2" s="1"/>
  <c r="J55" i="2" a="1"/>
  <c r="J55" i="2" s="1"/>
  <c r="H55" i="2" a="1"/>
  <c r="H55" i="2" s="1"/>
  <c r="F55" i="2" a="1"/>
  <c r="F55" i="2" s="1"/>
  <c r="D55" i="2" a="1"/>
  <c r="D55" i="2" s="1"/>
  <c r="B55" i="2" a="1"/>
  <c r="B55" i="2" s="1"/>
  <c r="I55" i="2" a="1"/>
  <c r="I55" i="2" s="1"/>
  <c r="Q55" i="2" a="1"/>
  <c r="Q55" i="2" s="1"/>
  <c r="Y55" i="2" a="1"/>
  <c r="Y55" i="2" s="1"/>
  <c r="AG55" i="2" a="1"/>
  <c r="AG55" i="2" s="1"/>
  <c r="AO55" i="2" a="1"/>
  <c r="AO55" i="2" s="1"/>
  <c r="AW55" i="2" a="1"/>
  <c r="AW55" i="2" s="1"/>
  <c r="BE55" i="2" a="1"/>
  <c r="BE55" i="2" s="1"/>
  <c r="BH58" i="2" a="1"/>
  <c r="BH58" i="2" s="1"/>
  <c r="BE58" i="2" a="1"/>
  <c r="BE58" i="2" s="1"/>
  <c r="AZ58" i="2" a="1"/>
  <c r="AZ58" i="2" s="1"/>
  <c r="AW58" i="2" a="1"/>
  <c r="AW58" i="2" s="1"/>
  <c r="AR58" i="2" a="1"/>
  <c r="AR58" i="2" s="1"/>
  <c r="AO58" i="2" a="1"/>
  <c r="AO58" i="2" s="1"/>
  <c r="BC58" i="2" a="1"/>
  <c r="BC58" i="2" s="1"/>
  <c r="AY58" i="2" a="1"/>
  <c r="AY58" i="2" s="1"/>
  <c r="AV58" i="2" a="1"/>
  <c r="AV58" i="2" s="1"/>
  <c r="AK58" i="2" a="1"/>
  <c r="AK58" i="2" s="1"/>
  <c r="AF58" i="2" a="1"/>
  <c r="AF58" i="2" s="1"/>
  <c r="AC58" i="2" a="1"/>
  <c r="AC58" i="2" s="1"/>
  <c r="X58" i="2" a="1"/>
  <c r="X58" i="2" s="1"/>
  <c r="U58" i="2" a="1"/>
  <c r="U58" i="2" s="1"/>
  <c r="P58" i="2" a="1"/>
  <c r="P58" i="2" s="1"/>
  <c r="M58" i="2" a="1"/>
  <c r="M58" i="2" s="1"/>
  <c r="H58" i="2" a="1"/>
  <c r="H58" i="2" s="1"/>
  <c r="E58" i="2" a="1"/>
  <c r="E58" i="2" s="1"/>
  <c r="BF58" i="2" a="1"/>
  <c r="BF58" i="2" s="1"/>
  <c r="BB58" i="2" a="1"/>
  <c r="BB58" i="2" s="1"/>
  <c r="AU58" i="2" a="1"/>
  <c r="AU58" i="2" s="1"/>
  <c r="AQ58" i="2" a="1"/>
  <c r="AQ58" i="2" s="1"/>
  <c r="AN58" i="2" a="1"/>
  <c r="AN58" i="2" s="1"/>
  <c r="AH58" i="2" a="1"/>
  <c r="AH58" i="2" s="1"/>
  <c r="AE58" i="2" a="1"/>
  <c r="AE58" i="2" s="1"/>
  <c r="Z58" i="2" a="1"/>
  <c r="Z58" i="2" s="1"/>
  <c r="W58" i="2" a="1"/>
  <c r="W58" i="2" s="1"/>
  <c r="R58" i="2" a="1"/>
  <c r="R58" i="2" s="1"/>
  <c r="O58" i="2" a="1"/>
  <c r="O58" i="2" s="1"/>
  <c r="J58" i="2" a="1"/>
  <c r="J58" i="2" s="1"/>
  <c r="G58" i="2" a="1"/>
  <c r="G58" i="2" s="1"/>
  <c r="B58" i="2" a="1"/>
  <c r="B58" i="2" s="1"/>
  <c r="L58" i="2" a="1"/>
  <c r="L58" i="2" s="1"/>
  <c r="Q58" i="2" a="1"/>
  <c r="Q58" i="2" s="1"/>
  <c r="AB58" i="2" a="1"/>
  <c r="AB58" i="2" s="1"/>
  <c r="AG58" i="2" a="1"/>
  <c r="AG58" i="2" s="1"/>
  <c r="AM58" i="2" a="1"/>
  <c r="AM58" i="2" s="1"/>
  <c r="AT58" i="2" a="1"/>
  <c r="AT58" i="2" s="1"/>
  <c r="BA58" i="2" a="1"/>
  <c r="BA58" i="2" s="1"/>
  <c r="BH59" i="2" a="1"/>
  <c r="BH59" i="2" s="1"/>
  <c r="BF59" i="2" a="1"/>
  <c r="BF59" i="2" s="1"/>
  <c r="BD59" i="2" a="1"/>
  <c r="BD59" i="2" s="1"/>
  <c r="BB59" i="2" a="1"/>
  <c r="BB59" i="2" s="1"/>
  <c r="AZ59" i="2" a="1"/>
  <c r="AZ59" i="2" s="1"/>
  <c r="AX59" i="2" a="1"/>
  <c r="AX59" i="2" s="1"/>
  <c r="AV59" i="2" a="1"/>
  <c r="AV59" i="2" s="1"/>
  <c r="AT59" i="2" a="1"/>
  <c r="AT59" i="2" s="1"/>
  <c r="AR59" i="2" a="1"/>
  <c r="AR59" i="2" s="1"/>
  <c r="AP59" i="2" a="1"/>
  <c r="AP59" i="2" s="1"/>
  <c r="AN59" i="2" a="1"/>
  <c r="AN59" i="2" s="1"/>
  <c r="AL59" i="2" a="1"/>
  <c r="AL59" i="2" s="1"/>
  <c r="AJ59" i="2" a="1"/>
  <c r="AJ59" i="2" s="1"/>
  <c r="AH59" i="2" a="1"/>
  <c r="AH59" i="2" s="1"/>
  <c r="AF59" i="2" a="1"/>
  <c r="AF59" i="2" s="1"/>
  <c r="AD59" i="2" a="1"/>
  <c r="AD59" i="2" s="1"/>
  <c r="AB59" i="2" a="1"/>
  <c r="AB59" i="2" s="1"/>
  <c r="Z59" i="2" a="1"/>
  <c r="Z59" i="2" s="1"/>
  <c r="X59" i="2" a="1"/>
  <c r="X59" i="2" s="1"/>
  <c r="V59" i="2" a="1"/>
  <c r="V59" i="2" s="1"/>
  <c r="T59" i="2" a="1"/>
  <c r="T59" i="2" s="1"/>
  <c r="R59" i="2" a="1"/>
  <c r="R59" i="2" s="1"/>
  <c r="P59" i="2" a="1"/>
  <c r="P59" i="2" s="1"/>
  <c r="N59" i="2" a="1"/>
  <c r="N59" i="2" s="1"/>
  <c r="L59" i="2" a="1"/>
  <c r="L59" i="2" s="1"/>
  <c r="J59" i="2" a="1"/>
  <c r="J59" i="2" s="1"/>
  <c r="H59" i="2" a="1"/>
  <c r="H59" i="2" s="1"/>
  <c r="F59" i="2" a="1"/>
  <c r="F59" i="2" s="1"/>
  <c r="D59" i="2" a="1"/>
  <c r="D59" i="2" s="1"/>
  <c r="B59" i="2" a="1"/>
  <c r="B59" i="2" s="1"/>
  <c r="BG59" i="2" a="1"/>
  <c r="BG59" i="2" s="1"/>
  <c r="AY59" i="2" a="1"/>
  <c r="AY59" i="2" s="1"/>
  <c r="AQ59" i="2" a="1"/>
  <c r="AQ59" i="2" s="1"/>
  <c r="AI59" i="2" a="1"/>
  <c r="AI59" i="2" s="1"/>
  <c r="AA59" i="2" a="1"/>
  <c r="AA59" i="2" s="1"/>
  <c r="S59" i="2" a="1"/>
  <c r="S59" i="2" s="1"/>
  <c r="K59" i="2" a="1"/>
  <c r="K59" i="2" s="1"/>
  <c r="C59" i="2" a="1"/>
  <c r="C59" i="2" s="1"/>
  <c r="AW59" i="2" a="1"/>
  <c r="AW59" i="2" s="1"/>
  <c r="AS59" i="2" a="1"/>
  <c r="AS59" i="2" s="1"/>
  <c r="AE59" i="2" a="1"/>
  <c r="AE59" i="2" s="1"/>
  <c r="Q59" i="2" a="1"/>
  <c r="Q59" i="2" s="1"/>
  <c r="M59" i="2" a="1"/>
  <c r="M59" i="2" s="1"/>
  <c r="BC59" i="2" a="1"/>
  <c r="BC59" i="2" s="1"/>
  <c r="AO59" i="2" a="1"/>
  <c r="AO59" i="2" s="1"/>
  <c r="AK59" i="2" a="1"/>
  <c r="AK59" i="2" s="1"/>
  <c r="W59" i="2" a="1"/>
  <c r="W59" i="2" s="1"/>
  <c r="I59" i="2" a="1"/>
  <c r="I59" i="2" s="1"/>
  <c r="E59" i="2" a="1"/>
  <c r="E59" i="2" s="1"/>
  <c r="O59" i="2" a="1"/>
  <c r="O59" i="2" s="1"/>
  <c r="AC59" i="2" a="1"/>
  <c r="AC59" i="2" s="1"/>
  <c r="B2" i="12"/>
  <c r="B2" i="11"/>
  <c r="B2" i="8"/>
  <c r="B2" i="7"/>
  <c r="B2" i="10"/>
  <c r="B2" i="9"/>
  <c r="B2" i="6"/>
  <c r="B2" i="5"/>
  <c r="A14" i="12"/>
  <c r="A14" i="11"/>
  <c r="A14" i="8"/>
  <c r="A14" i="7"/>
  <c r="A14" i="10"/>
  <c r="A14" i="6"/>
  <c r="A14" i="9"/>
  <c r="A14" i="4"/>
  <c r="B2" i="4"/>
  <c r="F8" i="4"/>
  <c r="G8" i="4" s="1"/>
  <c r="H8" i="4" s="1"/>
  <c r="E10" i="4"/>
  <c r="E6" i="4" s="1"/>
  <c r="E36" i="4"/>
  <c r="E35" i="4"/>
  <c r="I35" i="4"/>
  <c r="I36" i="4"/>
  <c r="I10" i="5"/>
  <c r="I6" i="5" s="1"/>
  <c r="A14" i="5"/>
  <c r="L52" i="5"/>
  <c r="D43" i="5"/>
  <c r="G19" i="6"/>
  <c r="G11" i="6" s="1"/>
  <c r="N52" i="8"/>
  <c r="F43" i="8"/>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G55" i="2" a="1"/>
  <c r="G55" i="2" s="1"/>
  <c r="O55" i="2" a="1"/>
  <c r="O55" i="2" s="1"/>
  <c r="W55" i="2" a="1"/>
  <c r="W55" i="2" s="1"/>
  <c r="AE55" i="2" a="1"/>
  <c r="AE55" i="2" s="1"/>
  <c r="AM55" i="2" a="1"/>
  <c r="AM55" i="2" s="1"/>
  <c r="AU55" i="2" a="1"/>
  <c r="AU55" i="2" s="1"/>
  <c r="BC55" i="2" a="1"/>
  <c r="BC55" i="2" s="1"/>
  <c r="F56" i="2" a="1"/>
  <c r="F56" i="2" s="1"/>
  <c r="I56" i="2" a="1"/>
  <c r="I56" i="2" s="1"/>
  <c r="N56" i="2" a="1"/>
  <c r="N56" i="2" s="1"/>
  <c r="Q56" i="2" a="1"/>
  <c r="Q56" i="2" s="1"/>
  <c r="V56" i="2" a="1"/>
  <c r="V56" i="2" s="1"/>
  <c r="Y56" i="2" a="1"/>
  <c r="Y56" i="2" s="1"/>
  <c r="AD56" i="2" a="1"/>
  <c r="AD56" i="2" s="1"/>
  <c r="AG56" i="2" a="1"/>
  <c r="AG56" i="2" s="1"/>
  <c r="AL56" i="2" a="1"/>
  <c r="AL56" i="2" s="1"/>
  <c r="AO56" i="2" a="1"/>
  <c r="AO56" i="2" s="1"/>
  <c r="AT56" i="2" a="1"/>
  <c r="AT56" i="2" s="1"/>
  <c r="AW56" i="2" a="1"/>
  <c r="AW56" i="2" s="1"/>
  <c r="BB56" i="2" a="1"/>
  <c r="BB56" i="2" s="1"/>
  <c r="C58" i="2" a="1"/>
  <c r="C58" i="2" s="1"/>
  <c r="N58" i="2" a="1"/>
  <c r="N58" i="2" s="1"/>
  <c r="S58" i="2" a="1"/>
  <c r="S58" i="2" s="1"/>
  <c r="AD58" i="2" a="1"/>
  <c r="AD58" i="2" s="1"/>
  <c r="AI58" i="2" a="1"/>
  <c r="AI58" i="2" s="1"/>
  <c r="AP58" i="2" a="1"/>
  <c r="AP58" i="2" s="1"/>
  <c r="BD58" i="2" a="1"/>
  <c r="BD58" i="2" s="1"/>
  <c r="Y59" i="2" a="1"/>
  <c r="Y59" i="2" s="1"/>
  <c r="AM59" i="2" a="1"/>
  <c r="AM59" i="2" s="1"/>
  <c r="BA59" i="2" a="1"/>
  <c r="BA59" i="2" s="1"/>
  <c r="BF60" i="2" a="1"/>
  <c r="BF60" i="2" s="1"/>
  <c r="BA60" i="2" a="1"/>
  <c r="BA60" i="2" s="1"/>
  <c r="AX60" i="2" a="1"/>
  <c r="AX60" i="2" s="1"/>
  <c r="AS60" i="2" a="1"/>
  <c r="AS60" i="2" s="1"/>
  <c r="AP60" i="2" a="1"/>
  <c r="AP60" i="2" s="1"/>
  <c r="AK60" i="2" a="1"/>
  <c r="AK60" i="2" s="1"/>
  <c r="AH60" i="2" a="1"/>
  <c r="AH60" i="2" s="1"/>
  <c r="AC60" i="2" a="1"/>
  <c r="AC60" i="2" s="1"/>
  <c r="Z60" i="2" a="1"/>
  <c r="Z60" i="2" s="1"/>
  <c r="U60" i="2" a="1"/>
  <c r="U60" i="2" s="1"/>
  <c r="R60" i="2" a="1"/>
  <c r="R60" i="2" s="1"/>
  <c r="M60" i="2" a="1"/>
  <c r="M60" i="2" s="1"/>
  <c r="J60" i="2" a="1"/>
  <c r="J60" i="2" s="1"/>
  <c r="E60" i="2" a="1"/>
  <c r="E60" i="2" s="1"/>
  <c r="B60" i="2" a="1"/>
  <c r="B60" i="2" s="1"/>
  <c r="BH60" i="2" a="1"/>
  <c r="BH60" i="2" s="1"/>
  <c r="BE60" i="2" a="1"/>
  <c r="BE60" i="2" s="1"/>
  <c r="AT60" i="2" a="1"/>
  <c r="AT60" i="2" s="1"/>
  <c r="AQ60" i="2" a="1"/>
  <c r="AQ60" i="2" s="1"/>
  <c r="AM60" i="2" a="1"/>
  <c r="AM60" i="2" s="1"/>
  <c r="AF60" i="2" a="1"/>
  <c r="AF60" i="2" s="1"/>
  <c r="AB60" i="2" a="1"/>
  <c r="AB60" i="2" s="1"/>
  <c r="Y60" i="2" a="1"/>
  <c r="Y60" i="2" s="1"/>
  <c r="N60" i="2" a="1"/>
  <c r="N60" i="2" s="1"/>
  <c r="K60" i="2" a="1"/>
  <c r="K60" i="2" s="1"/>
  <c r="G60" i="2" a="1"/>
  <c r="G60" i="2" s="1"/>
  <c r="BD60" i="2" a="1"/>
  <c r="BD60" i="2" s="1"/>
  <c r="AZ60" i="2" a="1"/>
  <c r="AZ60" i="2" s="1"/>
  <c r="AW60" i="2" a="1"/>
  <c r="AW60" i="2" s="1"/>
  <c r="AL60" i="2" a="1"/>
  <c r="AL60" i="2" s="1"/>
  <c r="AI60" i="2" a="1"/>
  <c r="AI60" i="2" s="1"/>
  <c r="AE60" i="2" a="1"/>
  <c r="AE60" i="2" s="1"/>
  <c r="X60" i="2" a="1"/>
  <c r="X60" i="2" s="1"/>
  <c r="T60" i="2" a="1"/>
  <c r="T60" i="2" s="1"/>
  <c r="Q60" i="2" a="1"/>
  <c r="Q60" i="2" s="1"/>
  <c r="F60" i="2" a="1"/>
  <c r="F60" i="2" s="1"/>
  <c r="C60" i="2" a="1"/>
  <c r="C60" i="2" s="1"/>
  <c r="H60" i="2" a="1"/>
  <c r="H60" i="2" s="1"/>
  <c r="O60" i="2" a="1"/>
  <c r="O60" i="2" s="1"/>
  <c r="V60" i="2" a="1"/>
  <c r="V60" i="2" s="1"/>
  <c r="AJ60" i="2" a="1"/>
  <c r="AJ60" i="2" s="1"/>
  <c r="AY60" i="2" a="1"/>
  <c r="AY60" i="2" s="1"/>
  <c r="A28" i="11"/>
  <c r="A28" i="12"/>
  <c r="A28" i="10"/>
  <c r="A28" i="8"/>
  <c r="A28" i="7"/>
  <c r="A28" i="9"/>
  <c r="A28" i="5"/>
  <c r="A28" i="4"/>
  <c r="A28" i="6"/>
  <c r="A30" i="12"/>
  <c r="A30" i="11"/>
  <c r="A30" i="10"/>
  <c r="A30" i="8"/>
  <c r="A30" i="6"/>
  <c r="A30" i="5"/>
  <c r="A30" i="9"/>
  <c r="A30" i="7"/>
  <c r="A30" i="4"/>
  <c r="M43" i="4"/>
  <c r="Q43" i="4"/>
  <c r="F10" i="5"/>
  <c r="F6" i="5" s="1"/>
  <c r="G7" i="5"/>
  <c r="F19" i="5"/>
  <c r="F11" i="5" s="1"/>
  <c r="A35" i="11"/>
  <c r="A35" i="10"/>
  <c r="A35" i="9"/>
  <c r="A35" i="8"/>
  <c r="A35" i="6"/>
  <c r="A35" i="12"/>
  <c r="A41" i="12"/>
  <c r="A41" i="10"/>
  <c r="A41" i="11"/>
  <c r="A41" i="7"/>
  <c r="A41" i="9"/>
  <c r="A41" i="8"/>
  <c r="A41" i="4"/>
  <c r="A44" i="12"/>
  <c r="A44" i="11"/>
  <c r="A44" i="10"/>
  <c r="A44" i="9"/>
  <c r="A44" i="8"/>
  <c r="A44" i="6"/>
  <c r="A44" i="7"/>
  <c r="A51" i="12"/>
  <c r="A51" i="11"/>
  <c r="A51" i="10"/>
  <c r="A51" i="9"/>
  <c r="A51" i="7"/>
  <c r="A51" i="6"/>
  <c r="A51" i="8"/>
  <c r="A60" i="12"/>
  <c r="A60" i="9"/>
  <c r="A60" i="8"/>
  <c r="A60" i="11"/>
  <c r="A60" i="7"/>
  <c r="A60" i="5"/>
  <c r="A62" i="12"/>
  <c r="A62" i="11"/>
  <c r="A62" i="9"/>
  <c r="A62" i="6"/>
  <c r="A62" i="4"/>
  <c r="A62" i="10"/>
  <c r="A62" i="8"/>
  <c r="A82" i="12"/>
  <c r="A82" i="11"/>
  <c r="A82" i="10"/>
  <c r="A82" i="9"/>
  <c r="A82" i="7"/>
  <c r="A82" i="6"/>
  <c r="A82" i="8"/>
  <c r="A82" i="5"/>
  <c r="C77" i="4"/>
  <c r="B77" i="4" s="1"/>
  <c r="C60" i="4"/>
  <c r="B60" i="4" s="1"/>
  <c r="C55" i="4"/>
  <c r="B55" i="4" s="1"/>
  <c r="B49" i="4"/>
  <c r="B45" i="4"/>
  <c r="C35" i="4"/>
  <c r="B35" i="4" s="1"/>
  <c r="C29" i="4"/>
  <c r="B29" i="4" s="1"/>
  <c r="C24" i="4"/>
  <c r="B24" i="4" s="1"/>
  <c r="C15" i="4"/>
  <c r="B15" i="4" s="1"/>
  <c r="C13" i="4"/>
  <c r="B13" i="4" s="1"/>
  <c r="C78" i="4"/>
  <c r="B78" i="4" s="1"/>
  <c r="C76" i="4"/>
  <c r="B76" i="4" s="1"/>
  <c r="C59" i="4"/>
  <c r="B59" i="4" s="1"/>
  <c r="C57" i="4"/>
  <c r="B47" i="4"/>
  <c r="C30" i="4"/>
  <c r="B30" i="4" s="1"/>
  <c r="C23" i="4"/>
  <c r="B23" i="4" s="1"/>
  <c r="C21" i="4"/>
  <c r="B21" i="4" s="1"/>
  <c r="C14" i="4"/>
  <c r="B14" i="4" s="1"/>
  <c r="C12" i="4"/>
  <c r="B12" i="4" s="1"/>
  <c r="B11" i="4" s="1"/>
  <c r="C11" i="4" s="1"/>
  <c r="C18" i="4"/>
  <c r="B18" i="4" s="1"/>
  <c r="C31" i="4"/>
  <c r="B31" i="4" s="1"/>
  <c r="C36" i="4"/>
  <c r="B36" i="4" s="1"/>
  <c r="B44" i="4"/>
  <c r="B46" i="4"/>
  <c r="B48" i="4"/>
  <c r="B50" i="4"/>
  <c r="A51" i="4"/>
  <c r="C56" i="4"/>
  <c r="B56" i="4" s="1"/>
  <c r="C61" i="4"/>
  <c r="B61" i="4" s="1"/>
  <c r="E79" i="4"/>
  <c r="I79" i="4"/>
  <c r="D34" i="4"/>
  <c r="D81" i="4"/>
  <c r="D83" i="4" s="1"/>
  <c r="H42" i="5"/>
  <c r="H33" i="5" s="1"/>
  <c r="A41" i="5"/>
  <c r="A44" i="5"/>
  <c r="M43" i="5"/>
  <c r="Q52" i="5"/>
  <c r="I43" i="5"/>
  <c r="A60" i="10"/>
  <c r="A9" i="12"/>
  <c r="A9" i="11"/>
  <c r="A9" i="8"/>
  <c r="A9" i="7"/>
  <c r="A9" i="10"/>
  <c r="A9" i="6"/>
  <c r="A9" i="9"/>
  <c r="A23" i="11"/>
  <c r="A23" i="12"/>
  <c r="A23" i="8"/>
  <c r="A23" i="7"/>
  <c r="A23" i="10"/>
  <c r="A23" i="9"/>
  <c r="A29" i="11"/>
  <c r="A29" i="9"/>
  <c r="A29" i="7"/>
  <c r="A29" i="6"/>
  <c r="A29" i="12"/>
  <c r="A29" i="8"/>
  <c r="A29" i="10"/>
  <c r="A29" i="5"/>
  <c r="A29" i="4"/>
  <c r="C7" i="4"/>
  <c r="B7" i="4" s="1"/>
  <c r="A9" i="4"/>
  <c r="C16" i="4"/>
  <c r="B16" i="4" s="1"/>
  <c r="C22" i="4"/>
  <c r="B22" i="4" s="1"/>
  <c r="D26" i="4"/>
  <c r="C27" i="4"/>
  <c r="B27" i="4" s="1"/>
  <c r="A35" i="4"/>
  <c r="F35" i="4"/>
  <c r="F42" i="4" s="1"/>
  <c r="F33" i="4" s="1"/>
  <c r="B51" i="4"/>
  <c r="A60" i="4"/>
  <c r="C80" i="4"/>
  <c r="B80" i="4" s="1"/>
  <c r="A82" i="4"/>
  <c r="A9" i="5"/>
  <c r="A35" i="5"/>
  <c r="I79" i="5"/>
  <c r="D19" i="6"/>
  <c r="D11" i="6" s="1"/>
  <c r="C2" i="6"/>
  <c r="H19" i="6"/>
  <c r="H11" i="6" s="1"/>
  <c r="A41" i="6"/>
  <c r="A62" i="7"/>
  <c r="E81" i="7"/>
  <c r="E83" i="7" s="1"/>
  <c r="E34" i="7"/>
  <c r="E42" i="7" s="1"/>
  <c r="E33" i="7" s="1"/>
  <c r="D40" i="9"/>
  <c r="D38" i="9"/>
  <c r="D37" i="9"/>
  <c r="D42" i="9" s="1"/>
  <c r="D33" i="9" s="1"/>
  <c r="D41" i="9"/>
  <c r="D39" i="9"/>
  <c r="H40" i="9"/>
  <c r="H37" i="9"/>
  <c r="H41" i="9"/>
  <c r="H38" i="9"/>
  <c r="H39" i="9"/>
  <c r="D26" i="10"/>
  <c r="H26" i="10"/>
  <c r="D2" i="3"/>
  <c r="I6" i="12"/>
  <c r="D6" i="12"/>
  <c r="I6" i="11"/>
  <c r="D6" i="10"/>
  <c r="D6" i="9"/>
  <c r="I6" i="8"/>
  <c r="E6" i="7"/>
  <c r="D6" i="6"/>
  <c r="A12" i="12"/>
  <c r="A12" i="10"/>
  <c r="A12" i="11"/>
  <c r="A12" i="6"/>
  <c r="A12" i="5"/>
  <c r="A12" i="9"/>
  <c r="A12" i="7"/>
  <c r="A12" i="8"/>
  <c r="A15" i="12"/>
  <c r="A15" i="11"/>
  <c r="A15" i="9"/>
  <c r="A15" i="6"/>
  <c r="A15" i="8"/>
  <c r="A15" i="7"/>
  <c r="A15" i="10"/>
  <c r="A18" i="11"/>
  <c r="A18" i="12"/>
  <c r="A18" i="8"/>
  <c r="A18" i="7"/>
  <c r="A18" i="9"/>
  <c r="A18" i="5"/>
  <c r="A18" i="4"/>
  <c r="D26" i="12"/>
  <c r="H26" i="12"/>
  <c r="F26" i="11"/>
  <c r="F26" i="12"/>
  <c r="D26" i="11"/>
  <c r="G26" i="10"/>
  <c r="G26" i="9"/>
  <c r="H26" i="8"/>
  <c r="E26" i="10"/>
  <c r="F26" i="9"/>
  <c r="G26" i="8"/>
  <c r="E26" i="12"/>
  <c r="H26" i="11"/>
  <c r="I26" i="10"/>
  <c r="F26" i="8"/>
  <c r="D26" i="8"/>
  <c r="G26" i="11"/>
  <c r="E26" i="9"/>
  <c r="H26" i="7"/>
  <c r="D26" i="7"/>
  <c r="E26" i="5"/>
  <c r="E26" i="4"/>
  <c r="A36" i="11"/>
  <c r="A36" i="10"/>
  <c r="A36" i="8"/>
  <c r="A36" i="12"/>
  <c r="A36" i="7"/>
  <c r="A36" i="9"/>
  <c r="A43" i="11"/>
  <c r="A43" i="12"/>
  <c r="A43" i="8"/>
  <c r="A43" i="10"/>
  <c r="A43" i="9"/>
  <c r="A43" i="7"/>
  <c r="A50" i="11"/>
  <c r="A50" i="12"/>
  <c r="A50" i="10"/>
  <c r="A50" i="9"/>
  <c r="A50" i="7"/>
  <c r="A50" i="4"/>
  <c r="A50" i="8"/>
  <c r="A50" i="6"/>
  <c r="A50" i="5"/>
  <c r="A52" i="11"/>
  <c r="A52" i="12"/>
  <c r="A52" i="9"/>
  <c r="A52" i="6"/>
  <c r="A52" i="5"/>
  <c r="A52" i="8"/>
  <c r="A52" i="10"/>
  <c r="A52" i="7"/>
  <c r="A61" i="11"/>
  <c r="A61" i="12"/>
  <c r="A61" i="10"/>
  <c r="A61" i="9"/>
  <c r="A61" i="8"/>
  <c r="A61" i="5"/>
  <c r="A61" i="7"/>
  <c r="A81" i="12"/>
  <c r="A81" i="11"/>
  <c r="A81" i="9"/>
  <c r="A81" i="8"/>
  <c r="A81" i="10"/>
  <c r="A81" i="7"/>
  <c r="A81" i="6"/>
  <c r="A81" i="5"/>
  <c r="A83" i="12"/>
  <c r="A83" i="11"/>
  <c r="A83" i="10"/>
  <c r="A83" i="7"/>
  <c r="A83" i="9"/>
  <c r="A83" i="5"/>
  <c r="A83" i="4"/>
  <c r="A83" i="8"/>
  <c r="A83" i="6"/>
  <c r="C8" i="4"/>
  <c r="B8" i="4" s="1"/>
  <c r="C9" i="4"/>
  <c r="B9" i="4" s="1"/>
  <c r="A12" i="4"/>
  <c r="F19" i="4"/>
  <c r="F11" i="4" s="1"/>
  <c r="A15" i="4"/>
  <c r="A23" i="4"/>
  <c r="C41" i="4"/>
  <c r="B41" i="4" s="1"/>
  <c r="A43" i="4"/>
  <c r="P52" i="4"/>
  <c r="H43" i="4"/>
  <c r="B52" i="4"/>
  <c r="C62" i="4"/>
  <c r="B62" i="4" s="1"/>
  <c r="H79" i="4"/>
  <c r="G81" i="4"/>
  <c r="G83" i="4" s="1"/>
  <c r="G34" i="4"/>
  <c r="C82" i="4"/>
  <c r="B82" i="4" s="1"/>
  <c r="G39" i="4"/>
  <c r="C39" i="4" s="1"/>
  <c r="B39" i="4" s="1"/>
  <c r="G41" i="4"/>
  <c r="G37" i="4"/>
  <c r="H26" i="5"/>
  <c r="D42" i="5"/>
  <c r="D33" i="5" s="1"/>
  <c r="D5" i="5" s="1"/>
  <c r="D4" i="5" s="1"/>
  <c r="A62" i="5"/>
  <c r="F79" i="5"/>
  <c r="A18" i="6"/>
  <c r="A23" i="6"/>
  <c r="G26" i="6"/>
  <c r="Q44" i="6"/>
  <c r="Q43" i="6" s="1"/>
  <c r="M44" i="6"/>
  <c r="M43" i="6" s="1"/>
  <c r="L44" i="6"/>
  <c r="L43" i="6" s="1"/>
  <c r="O44" i="6"/>
  <c r="O43" i="6" s="1"/>
  <c r="I81" i="6"/>
  <c r="I83" i="6" s="1"/>
  <c r="I34" i="6"/>
  <c r="I42" i="6" s="1"/>
  <c r="I33" i="6" s="1"/>
  <c r="E19" i="7"/>
  <c r="E11" i="7" s="1"/>
  <c r="C2" i="7"/>
  <c r="A35" i="7"/>
  <c r="E43" i="8"/>
  <c r="M52" i="8"/>
  <c r="H81" i="8"/>
  <c r="H83" i="8" s="1"/>
  <c r="H34" i="8"/>
  <c r="H42" i="8" s="1"/>
  <c r="H33" i="8" s="1"/>
  <c r="E36" i="8"/>
  <c r="C36" i="8" s="1"/>
  <c r="B36" i="8" s="1"/>
  <c r="H35" i="3" s="1"/>
  <c r="AC9" i="1" s="1"/>
  <c r="AB6" i="2" s="1" a="1"/>
  <c r="AB6" i="2" s="1"/>
  <c r="E35" i="8"/>
  <c r="I36" i="8"/>
  <c r="I35" i="8"/>
  <c r="K28" i="3"/>
  <c r="W12" i="1" s="1"/>
  <c r="V9" i="2" s="1" a="1"/>
  <c r="V9" i="2" s="1"/>
  <c r="K14" i="3"/>
  <c r="K12" i="1" s="1"/>
  <c r="J9" i="2" s="1" a="1"/>
  <c r="J9" i="2" s="1"/>
  <c r="I11" i="11"/>
  <c r="I11" i="8"/>
  <c r="H11" i="9"/>
  <c r="E11" i="9"/>
  <c r="E11" i="11"/>
  <c r="E11" i="8"/>
  <c r="K16" i="3"/>
  <c r="M12" i="1" s="1"/>
  <c r="L9" i="2" s="1" a="1"/>
  <c r="L9" i="2" s="1"/>
  <c r="D20" i="12"/>
  <c r="H20" i="12"/>
  <c r="I20" i="12"/>
  <c r="E20" i="11"/>
  <c r="E20" i="9"/>
  <c r="F20" i="8"/>
  <c r="G20" i="10"/>
  <c r="I20" i="9"/>
  <c r="G20" i="11"/>
  <c r="F20" i="11"/>
  <c r="F20" i="9"/>
  <c r="G20" i="8"/>
  <c r="H20" i="9"/>
  <c r="G20" i="7"/>
  <c r="A37" i="12"/>
  <c r="A37" i="10"/>
  <c r="A37" i="11"/>
  <c r="A37" i="7"/>
  <c r="A37" i="6"/>
  <c r="A37" i="4"/>
  <c r="A38" i="12"/>
  <c r="A38" i="11"/>
  <c r="A38" i="10"/>
  <c r="A38" i="7"/>
  <c r="A38" i="8"/>
  <c r="A38" i="5"/>
  <c r="A38" i="9"/>
  <c r="A39" i="11"/>
  <c r="A39" i="9"/>
  <c r="A39" i="6"/>
  <c r="A39" i="12"/>
  <c r="A39" i="10"/>
  <c r="A39" i="8"/>
  <c r="A39" i="7"/>
  <c r="A46" i="12"/>
  <c r="A46" i="10"/>
  <c r="A46" i="9"/>
  <c r="A46" i="7"/>
  <c r="A46" i="8"/>
  <c r="A46" i="11"/>
  <c r="A46" i="4"/>
  <c r="A47" i="12"/>
  <c r="A47" i="11"/>
  <c r="A47" i="9"/>
  <c r="A47" i="10"/>
  <c r="A47" i="5"/>
  <c r="A48" i="11"/>
  <c r="A48" i="12"/>
  <c r="A48" i="10"/>
  <c r="A48" i="6"/>
  <c r="A48" i="9"/>
  <c r="A48" i="7"/>
  <c r="A48" i="8"/>
  <c r="A56" i="12"/>
  <c r="A56" i="11"/>
  <c r="A56" i="8"/>
  <c r="A56" i="9"/>
  <c r="A56" i="7"/>
  <c r="A56" i="10"/>
  <c r="A57" i="11"/>
  <c r="A57" i="12"/>
  <c r="A57" i="6"/>
  <c r="A57" i="5"/>
  <c r="A57" i="8"/>
  <c r="A57" i="10"/>
  <c r="A57" i="7"/>
  <c r="A57" i="9"/>
  <c r="A58" i="12"/>
  <c r="A58" i="11"/>
  <c r="A58" i="7"/>
  <c r="A58" i="9"/>
  <c r="A58" i="8"/>
  <c r="A58" i="5"/>
  <c r="A58" i="4"/>
  <c r="A58" i="10"/>
  <c r="K59" i="3"/>
  <c r="AZ12" i="1" s="1"/>
  <c r="AW9" i="2" s="1" a="1"/>
  <c r="AW9" i="2" s="1"/>
  <c r="A77" i="12"/>
  <c r="A77" i="11"/>
  <c r="A77" i="8"/>
  <c r="A77" i="10"/>
  <c r="A77" i="6"/>
  <c r="A77" i="9"/>
  <c r="A77" i="7"/>
  <c r="A78" i="12"/>
  <c r="A78" i="11"/>
  <c r="A78" i="10"/>
  <c r="A78" i="9"/>
  <c r="A78" i="7"/>
  <c r="A78" i="6"/>
  <c r="A78" i="8"/>
  <c r="A79" i="12"/>
  <c r="A79" i="11"/>
  <c r="A79" i="6"/>
  <c r="A79" i="8"/>
  <c r="A79" i="7"/>
  <c r="A79" i="4"/>
  <c r="A79" i="10"/>
  <c r="A79" i="9"/>
  <c r="F10" i="4"/>
  <c r="F6" i="4" s="1"/>
  <c r="G20" i="4"/>
  <c r="E20" i="4"/>
  <c r="I20" i="4"/>
  <c r="A48" i="4"/>
  <c r="E41" i="4"/>
  <c r="E37" i="4"/>
  <c r="I41" i="4"/>
  <c r="I37" i="4"/>
  <c r="C2" i="5"/>
  <c r="H20" i="5"/>
  <c r="A37" i="5"/>
  <c r="P47" i="5"/>
  <c r="P43" i="5" s="1"/>
  <c r="A56" i="5"/>
  <c r="D81" i="5"/>
  <c r="D83" i="5" s="1"/>
  <c r="E11" i="6"/>
  <c r="H20" i="6"/>
  <c r="G20" i="6"/>
  <c r="A58" i="6"/>
  <c r="F11" i="7"/>
  <c r="H11" i="7"/>
  <c r="D20" i="7"/>
  <c r="H20" i="7"/>
  <c r="F26" i="7"/>
  <c r="N43" i="7"/>
  <c r="A47" i="7"/>
  <c r="G81" i="7"/>
  <c r="G83" i="7" s="1"/>
  <c r="G34" i="7"/>
  <c r="G42" i="7" s="1"/>
  <c r="G33" i="7" s="1"/>
  <c r="E20" i="8"/>
  <c r="I20" i="8"/>
  <c r="D81" i="8"/>
  <c r="D83" i="8" s="1"/>
  <c r="D34" i="8"/>
  <c r="D42" i="8" s="1"/>
  <c r="D33" i="8" s="1"/>
  <c r="G38" i="8"/>
  <c r="G37" i="8"/>
  <c r="G42" i="8" s="1"/>
  <c r="G33" i="8" s="1"/>
  <c r="G41" i="8"/>
  <c r="G40" i="8"/>
  <c r="C40" i="8" s="1"/>
  <c r="B40" i="8" s="1"/>
  <c r="H40" i="3" s="1"/>
  <c r="AH9" i="1" s="1"/>
  <c r="AG6" i="2" s="1" a="1"/>
  <c r="AG6" i="2" s="1"/>
  <c r="A37" i="9"/>
  <c r="D83" i="9"/>
  <c r="H11" i="10"/>
  <c r="F81" i="10"/>
  <c r="F83" i="10" s="1"/>
  <c r="F34" i="10"/>
  <c r="P43" i="6"/>
  <c r="F81" i="6"/>
  <c r="F83" i="6" s="1"/>
  <c r="F34" i="6"/>
  <c r="G81" i="6"/>
  <c r="G83" i="6" s="1"/>
  <c r="G34" i="6"/>
  <c r="F38" i="6"/>
  <c r="F37" i="6"/>
  <c r="F10" i="7"/>
  <c r="F6" i="7" s="1"/>
  <c r="G7" i="7"/>
  <c r="G11" i="7"/>
  <c r="F20" i="7"/>
  <c r="E20" i="7"/>
  <c r="I20" i="7"/>
  <c r="G26" i="7"/>
  <c r="A37" i="8"/>
  <c r="D26" i="9"/>
  <c r="H26" i="9"/>
  <c r="P43" i="9"/>
  <c r="I81" i="10"/>
  <c r="I83" i="10" s="1"/>
  <c r="I34" i="10"/>
  <c r="I42" i="10" s="1"/>
  <c r="I33" i="10" s="1"/>
  <c r="G41" i="6"/>
  <c r="G37" i="6"/>
  <c r="G40" i="6"/>
  <c r="L51" i="7"/>
  <c r="Q51" i="7"/>
  <c r="M51" i="7"/>
  <c r="M43" i="7" s="1"/>
  <c r="G39" i="7"/>
  <c r="G37" i="7"/>
  <c r="D11" i="8"/>
  <c r="H11" i="8"/>
  <c r="C17" i="8"/>
  <c r="B17" i="8" s="1"/>
  <c r="H17" i="3" s="1"/>
  <c r="C23" i="8"/>
  <c r="B23" i="8" s="1"/>
  <c r="H23" i="3" s="1"/>
  <c r="S9" i="1" s="1"/>
  <c r="R6" i="2" s="1" a="1"/>
  <c r="R6" i="2" s="1"/>
  <c r="C28" i="8"/>
  <c r="B28" i="8" s="1"/>
  <c r="H28" i="3" s="1"/>
  <c r="W9" i="1" s="1"/>
  <c r="V6" i="2" s="1" a="1"/>
  <c r="V6" i="2" s="1"/>
  <c r="B47" i="8"/>
  <c r="H47" i="3" s="1"/>
  <c r="AO9" i="1" s="1"/>
  <c r="AM6" i="2" s="1" a="1"/>
  <c r="AM6" i="2" s="1"/>
  <c r="B49" i="8"/>
  <c r="C55" i="8"/>
  <c r="B55" i="8" s="1"/>
  <c r="H55" i="3" s="1"/>
  <c r="AV9" i="1" s="1"/>
  <c r="AS6" i="2" s="1" a="1"/>
  <c r="AS6" i="2" s="1"/>
  <c r="C56" i="8"/>
  <c r="B56" i="8" s="1"/>
  <c r="H56" i="3" s="1"/>
  <c r="AW9" i="1" s="1"/>
  <c r="AT6" i="2" s="1" a="1"/>
  <c r="AT6" i="2" s="1"/>
  <c r="E6" i="9"/>
  <c r="D20" i="9"/>
  <c r="I26" i="9"/>
  <c r="H36" i="9"/>
  <c r="H42" i="9" s="1"/>
  <c r="H33" i="9" s="1"/>
  <c r="H35" i="9"/>
  <c r="G9" i="10"/>
  <c r="H9" i="10"/>
  <c r="F20" i="10"/>
  <c r="P51" i="10"/>
  <c r="L51" i="10"/>
  <c r="O51" i="10"/>
  <c r="Q51" i="10"/>
  <c r="Q43" i="10" s="1"/>
  <c r="D38" i="10"/>
  <c r="D39" i="10"/>
  <c r="D41" i="10"/>
  <c r="D37" i="10"/>
  <c r="H38" i="10"/>
  <c r="H40" i="10"/>
  <c r="H41" i="10"/>
  <c r="H39" i="10"/>
  <c r="G11" i="11"/>
  <c r="H36" i="6"/>
  <c r="H35" i="6"/>
  <c r="D6" i="7"/>
  <c r="I79" i="7"/>
  <c r="D6" i="8"/>
  <c r="F19" i="8"/>
  <c r="F11" i="8" s="1"/>
  <c r="F34" i="8"/>
  <c r="O43" i="8"/>
  <c r="G83" i="8"/>
  <c r="I6" i="9"/>
  <c r="F81" i="9"/>
  <c r="F83" i="9" s="1"/>
  <c r="F34" i="9"/>
  <c r="G11" i="10"/>
  <c r="O43" i="10"/>
  <c r="E35" i="10"/>
  <c r="E36" i="10"/>
  <c r="H8" i="11"/>
  <c r="G8" i="11"/>
  <c r="F11" i="11"/>
  <c r="C83" i="8"/>
  <c r="B83" i="8" s="1"/>
  <c r="H70" i="3" s="1"/>
  <c r="BK9" i="1" s="1"/>
  <c r="BH6" i="2" s="1" a="1"/>
  <c r="BH6" i="2" s="1"/>
  <c r="C79" i="8"/>
  <c r="B79" i="8" s="1"/>
  <c r="H66" i="3" s="1"/>
  <c r="BG9" i="1" s="1"/>
  <c r="BD6" i="2" s="1" a="1"/>
  <c r="BD6" i="2" s="1"/>
  <c r="C62" i="8"/>
  <c r="B62" i="8" s="1"/>
  <c r="H62" i="3" s="1"/>
  <c r="BC9" i="1" s="1"/>
  <c r="AZ6" i="2" s="1" a="1"/>
  <c r="AZ6" i="2" s="1"/>
  <c r="C58" i="8"/>
  <c r="B58" i="8" s="1"/>
  <c r="B52" i="8"/>
  <c r="H52" i="3" s="1"/>
  <c r="AT9" i="1" s="1"/>
  <c r="AR6" i="2" s="1" a="1"/>
  <c r="AR6" i="2" s="1"/>
  <c r="B48" i="8"/>
  <c r="H48" i="3" s="1"/>
  <c r="AP9" i="1" s="1"/>
  <c r="AN6" i="2" s="1" a="1"/>
  <c r="AN6" i="2" s="1"/>
  <c r="B44" i="8"/>
  <c r="C34" i="8"/>
  <c r="B34" i="8" s="1"/>
  <c r="H36" i="3" s="1"/>
  <c r="AD9" i="1" s="1"/>
  <c r="AC6" i="2" s="1" a="1"/>
  <c r="AC6" i="2" s="1"/>
  <c r="C30" i="8"/>
  <c r="B30" i="8" s="1"/>
  <c r="C21" i="8"/>
  <c r="B21" i="8" s="1"/>
  <c r="C16" i="8"/>
  <c r="B16" i="8" s="1"/>
  <c r="H16" i="3" s="1"/>
  <c r="M9" i="1" s="1"/>
  <c r="L6" i="2" s="1" a="1"/>
  <c r="L6" i="2" s="1"/>
  <c r="C12" i="8"/>
  <c r="B12" i="8" s="1"/>
  <c r="H12" i="3" s="1"/>
  <c r="I9" i="1" s="1"/>
  <c r="H6" i="2" s="1" a="1"/>
  <c r="H6" i="2" s="1"/>
  <c r="C78" i="8"/>
  <c r="B78" i="8" s="1"/>
  <c r="H65" i="3" s="1"/>
  <c r="BF9" i="1" s="1"/>
  <c r="BC6" i="2" s="1" a="1"/>
  <c r="BC6" i="2" s="1"/>
  <c r="C57" i="8"/>
  <c r="B57" i="8" s="1"/>
  <c r="B45" i="8"/>
  <c r="H45" i="3" s="1"/>
  <c r="AM9" i="1" s="1"/>
  <c r="AK6" i="2" s="1" a="1"/>
  <c r="AK6" i="2" s="1"/>
  <c r="C31" i="8"/>
  <c r="B31" i="8" s="1"/>
  <c r="C15" i="8"/>
  <c r="B15" i="8" s="1"/>
  <c r="H15" i="3" s="1"/>
  <c r="L9" i="1" s="1"/>
  <c r="K6" i="2" s="1" a="1"/>
  <c r="K6" i="2" s="1"/>
  <c r="C81" i="8"/>
  <c r="B81" i="8" s="1"/>
  <c r="H68" i="3" s="1"/>
  <c r="BI9" i="1" s="1"/>
  <c r="BF6" i="2" s="1" a="1"/>
  <c r="BF6" i="2" s="1"/>
  <c r="C80" i="8"/>
  <c r="B80" i="8" s="1"/>
  <c r="H67" i="3" s="1"/>
  <c r="BH9" i="1" s="1"/>
  <c r="BE6" i="2" s="1" a="1"/>
  <c r="BE6" i="2" s="1"/>
  <c r="C77" i="8"/>
  <c r="B77" i="8" s="1"/>
  <c r="C76" i="8"/>
  <c r="B76" i="8" s="1"/>
  <c r="H63" i="3" s="1"/>
  <c r="BD9" i="1" s="1"/>
  <c r="BA6" i="2" s="1" a="1"/>
  <c r="BA6" i="2" s="1"/>
  <c r="C60" i="8"/>
  <c r="B60" i="8" s="1"/>
  <c r="H60" i="3" s="1"/>
  <c r="BA9" i="1" s="1"/>
  <c r="AX6" i="2" s="1" a="1"/>
  <c r="AX6" i="2" s="1"/>
  <c r="B51" i="8"/>
  <c r="H51" i="3" s="1"/>
  <c r="AS9" i="1" s="1"/>
  <c r="AQ6" i="2" s="1" a="1"/>
  <c r="AQ6" i="2" s="1"/>
  <c r="C39" i="8"/>
  <c r="B39" i="8" s="1"/>
  <c r="H39" i="3" s="1"/>
  <c r="AG9" i="1" s="1"/>
  <c r="AF6" i="2" s="1" a="1"/>
  <c r="AF6" i="2" s="1"/>
  <c r="C29" i="8"/>
  <c r="B29" i="8" s="1"/>
  <c r="H29" i="3" s="1"/>
  <c r="X9" i="1" s="1"/>
  <c r="W6" i="2" s="1" a="1"/>
  <c r="W6" i="2" s="1"/>
  <c r="C27" i="8"/>
  <c r="B27" i="8" s="1"/>
  <c r="B26" i="8" s="1"/>
  <c r="C26" i="8" s="1"/>
  <c r="C24" i="8"/>
  <c r="B24" i="8" s="1"/>
  <c r="H24" i="3" s="1"/>
  <c r="T9" i="1" s="1"/>
  <c r="S6" i="2" s="1" a="1"/>
  <c r="S6" i="2" s="1"/>
  <c r="C22" i="8"/>
  <c r="B22" i="8" s="1"/>
  <c r="H22" i="3" s="1"/>
  <c r="R9" i="1" s="1"/>
  <c r="Q6" i="2" s="1" a="1"/>
  <c r="Q6" i="2" s="1"/>
  <c r="C18" i="8"/>
  <c r="B18" i="8" s="1"/>
  <c r="H18" i="3" s="1"/>
  <c r="O9" i="1" s="1"/>
  <c r="N6" i="2" s="1" a="1"/>
  <c r="N6" i="2" s="1"/>
  <c r="C8" i="8"/>
  <c r="B8" i="8" s="1"/>
  <c r="H8" i="3" s="1"/>
  <c r="F9" i="1" s="1"/>
  <c r="E6" i="2" s="1" a="1"/>
  <c r="E6" i="2" s="1"/>
  <c r="C61" i="8"/>
  <c r="B61" i="8" s="1"/>
  <c r="H61" i="3" s="1"/>
  <c r="BB9" i="1" s="1"/>
  <c r="AY6" i="2" s="1" a="1"/>
  <c r="AY6" i="2" s="1"/>
  <c r="C35" i="8"/>
  <c r="B35" i="8" s="1"/>
  <c r="H34" i="3" s="1"/>
  <c r="AB9" i="1" s="1"/>
  <c r="AA6" i="2" s="1" a="1"/>
  <c r="AA6" i="2" s="1"/>
  <c r="C14" i="8"/>
  <c r="B14" i="8" s="1"/>
  <c r="H14" i="3" s="1"/>
  <c r="K9" i="1" s="1"/>
  <c r="J6" i="2" s="1" a="1"/>
  <c r="J6" i="2" s="1"/>
  <c r="C13" i="8"/>
  <c r="B13" i="8" s="1"/>
  <c r="H13" i="3" s="1"/>
  <c r="J9" i="1" s="1"/>
  <c r="I6" i="2" s="1" a="1"/>
  <c r="I6" i="2" s="1"/>
  <c r="G11" i="8"/>
  <c r="C59" i="8"/>
  <c r="B59" i="8" s="1"/>
  <c r="H59" i="3" s="1"/>
  <c r="AZ9" i="1" s="1"/>
  <c r="AW6" i="2" s="1" a="1"/>
  <c r="AW6" i="2" s="1"/>
  <c r="F39" i="8"/>
  <c r="F41" i="8"/>
  <c r="C41" i="8" s="1"/>
  <c r="B41" i="8" s="1"/>
  <c r="H41" i="3" s="1"/>
  <c r="AI9" i="1" s="1"/>
  <c r="AH6" i="2" s="1" a="1"/>
  <c r="AH6" i="2" s="1"/>
  <c r="F40" i="8"/>
  <c r="F38" i="8"/>
  <c r="C38" i="8" s="1"/>
  <c r="B38" i="8" s="1"/>
  <c r="H38" i="3" s="1"/>
  <c r="AF9" i="1" s="1"/>
  <c r="AE6" i="2" s="1" a="1"/>
  <c r="AE6" i="2" s="1"/>
  <c r="F37" i="8"/>
  <c r="C37" i="8" s="1"/>
  <c r="B37" i="8" s="1"/>
  <c r="H37" i="3" s="1"/>
  <c r="AE9" i="1" s="1"/>
  <c r="AD6" i="2" s="1" a="1"/>
  <c r="AD6" i="2" s="1"/>
  <c r="I11" i="9"/>
  <c r="L43" i="9"/>
  <c r="H81" i="9"/>
  <c r="H83" i="9" s="1"/>
  <c r="L43" i="10"/>
  <c r="P43" i="10"/>
  <c r="H9" i="12"/>
  <c r="G9" i="12"/>
  <c r="H9" i="9"/>
  <c r="G9" i="9"/>
  <c r="G11" i="9"/>
  <c r="E42" i="9"/>
  <c r="E33" i="9" s="1"/>
  <c r="I35" i="9"/>
  <c r="I36" i="9"/>
  <c r="F10" i="10"/>
  <c r="F6" i="10" s="1"/>
  <c r="G7" i="10"/>
  <c r="E6" i="10"/>
  <c r="I11" i="10"/>
  <c r="D79" i="10"/>
  <c r="H79" i="10"/>
  <c r="E10" i="11"/>
  <c r="E6" i="11" s="1"/>
  <c r="F7" i="11"/>
  <c r="F20" i="12"/>
  <c r="C57" i="2" a="1"/>
  <c r="C57" i="2" s="1"/>
  <c r="E57" i="2" a="1"/>
  <c r="E57" i="2" s="1"/>
  <c r="G57" i="2" a="1"/>
  <c r="G57" i="2" s="1"/>
  <c r="I57" i="2" a="1"/>
  <c r="I57" i="2" s="1"/>
  <c r="K57" i="2" a="1"/>
  <c r="K57" i="2" s="1"/>
  <c r="M57" i="2" a="1"/>
  <c r="M57" i="2" s="1"/>
  <c r="O57" i="2" a="1"/>
  <c r="O57" i="2" s="1"/>
  <c r="Q57" i="2" a="1"/>
  <c r="Q57" i="2" s="1"/>
  <c r="S57" i="2" a="1"/>
  <c r="S57" i="2" s="1"/>
  <c r="U57" i="2" a="1"/>
  <c r="U57" i="2" s="1"/>
  <c r="W57" i="2" a="1"/>
  <c r="W57" i="2" s="1"/>
  <c r="Y57" i="2" a="1"/>
  <c r="Y57" i="2" s="1"/>
  <c r="AA57" i="2" a="1"/>
  <c r="AA57" i="2" s="1"/>
  <c r="AC57" i="2" a="1"/>
  <c r="AC57" i="2" s="1"/>
  <c r="AE57" i="2" a="1"/>
  <c r="AE57" i="2" s="1"/>
  <c r="AG57" i="2" a="1"/>
  <c r="AG57" i="2" s="1"/>
  <c r="AI57" i="2" a="1"/>
  <c r="AI57" i="2" s="1"/>
  <c r="AK57" i="2" a="1"/>
  <c r="AK57" i="2" s="1"/>
  <c r="AM57" i="2" a="1"/>
  <c r="AM57" i="2" s="1"/>
  <c r="AO57" i="2" a="1"/>
  <c r="AO57" i="2" s="1"/>
  <c r="AQ57" i="2" a="1"/>
  <c r="AQ57" i="2" s="1"/>
  <c r="AS57" i="2" a="1"/>
  <c r="AS57" i="2" s="1"/>
  <c r="AU57" i="2" a="1"/>
  <c r="AU57" i="2" s="1"/>
  <c r="AW57" i="2" a="1"/>
  <c r="AW57" i="2" s="1"/>
  <c r="AY57" i="2" a="1"/>
  <c r="AY57" i="2" s="1"/>
  <c r="BA57" i="2" a="1"/>
  <c r="BA57" i="2" s="1"/>
  <c r="BC57" i="2" a="1"/>
  <c r="BC57" i="2" s="1"/>
  <c r="BE57" i="2" a="1"/>
  <c r="BE57" i="2" s="1"/>
  <c r="A2" i="12"/>
  <c r="A2" i="9"/>
  <c r="A2" i="10"/>
  <c r="A2" i="8"/>
  <c r="A2" i="11"/>
  <c r="A8" i="12"/>
  <c r="A8" i="10"/>
  <c r="A8" i="6"/>
  <c r="A8" i="11"/>
  <c r="A13" i="12"/>
  <c r="A13" i="9"/>
  <c r="A13" i="6"/>
  <c r="A13" i="10"/>
  <c r="A17" i="12"/>
  <c r="A17" i="10"/>
  <c r="A17" i="11"/>
  <c r="A17" i="9"/>
  <c r="A17" i="8"/>
  <c r="A22" i="10"/>
  <c r="A22" i="12"/>
  <c r="A22" i="11"/>
  <c r="A27" i="12"/>
  <c r="A27" i="10"/>
  <c r="A27" i="11"/>
  <c r="A31" i="11"/>
  <c r="A31" i="10"/>
  <c r="A31" i="12"/>
  <c r="A31" i="7"/>
  <c r="A31" i="9"/>
  <c r="A40" i="11"/>
  <c r="A40" i="12"/>
  <c r="A40" i="8"/>
  <c r="A40" i="9"/>
  <c r="A40" i="10"/>
  <c r="A45" i="12"/>
  <c r="A45" i="11"/>
  <c r="A45" i="9"/>
  <c r="A45" i="8"/>
  <c r="A45" i="10"/>
  <c r="A49" i="11"/>
  <c r="A49" i="8"/>
  <c r="A49" i="9"/>
  <c r="A49" i="12"/>
  <c r="A55" i="11"/>
  <c r="A55" i="12"/>
  <c r="A55" i="7"/>
  <c r="A55" i="6"/>
  <c r="A55" i="5"/>
  <c r="A55" i="10"/>
  <c r="A59" i="12"/>
  <c r="A59" i="11"/>
  <c r="A59" i="10"/>
  <c r="A59" i="9"/>
  <c r="A59" i="7"/>
  <c r="A59" i="6"/>
  <c r="A59" i="8"/>
  <c r="A76" i="11"/>
  <c r="A76" i="12"/>
  <c r="A76" i="6"/>
  <c r="A76" i="5"/>
  <c r="A80" i="11"/>
  <c r="A80" i="12"/>
  <c r="A80" i="9"/>
  <c r="A80" i="5"/>
  <c r="A80" i="10"/>
  <c r="A8" i="4"/>
  <c r="A17" i="4"/>
  <c r="A22" i="4"/>
  <c r="A27" i="4"/>
  <c r="A31" i="4"/>
  <c r="P51" i="5"/>
  <c r="A2" i="6"/>
  <c r="D26" i="6"/>
  <c r="H26" i="6"/>
  <c r="A45" i="6"/>
  <c r="A2" i="7"/>
  <c r="A13" i="7"/>
  <c r="Q43" i="7"/>
  <c r="A49" i="7"/>
  <c r="A76" i="7"/>
  <c r="D38" i="7"/>
  <c r="D42" i="7" s="1"/>
  <c r="D33" i="7" s="1"/>
  <c r="D40" i="7"/>
  <c r="H38" i="7"/>
  <c r="H42" i="7" s="1"/>
  <c r="H33" i="7" s="1"/>
  <c r="H39" i="7"/>
  <c r="E10" i="8"/>
  <c r="E6" i="8" s="1"/>
  <c r="H7" i="8"/>
  <c r="H10" i="8" s="1"/>
  <c r="H6" i="8" s="1"/>
  <c r="F7" i="8"/>
  <c r="F9" i="8"/>
  <c r="H9" i="8"/>
  <c r="A22" i="8"/>
  <c r="E26" i="8"/>
  <c r="I26" i="8"/>
  <c r="A76" i="8"/>
  <c r="A80" i="8"/>
  <c r="C2" i="9"/>
  <c r="G7" i="9"/>
  <c r="H7" i="9"/>
  <c r="H10" i="9" s="1"/>
  <c r="H6" i="9" s="1"/>
  <c r="F10" i="9"/>
  <c r="F6" i="9" s="1"/>
  <c r="G8" i="9"/>
  <c r="D11" i="9"/>
  <c r="A27" i="9"/>
  <c r="N52" i="9"/>
  <c r="F43" i="9"/>
  <c r="E81" i="9"/>
  <c r="E83" i="9" s="1"/>
  <c r="H7" i="10"/>
  <c r="H10" i="10" s="1"/>
  <c r="H6" i="10" s="1"/>
  <c r="F11" i="10"/>
  <c r="D11" i="10"/>
  <c r="H20" i="10"/>
  <c r="N52" i="10"/>
  <c r="E79" i="10"/>
  <c r="G39" i="10"/>
  <c r="G38" i="10"/>
  <c r="G37" i="10"/>
  <c r="G40" i="10"/>
  <c r="G9" i="11"/>
  <c r="C9" i="11" s="1"/>
  <c r="B9" i="11" s="1"/>
  <c r="K9" i="3" s="1"/>
  <c r="G12" i="1" s="1"/>
  <c r="F9" i="2" s="1" a="1"/>
  <c r="F9" i="2" s="1"/>
  <c r="H9" i="11"/>
  <c r="C82" i="11"/>
  <c r="B82" i="11" s="1"/>
  <c r="K69" i="3" s="1"/>
  <c r="BJ12" i="1" s="1"/>
  <c r="BG9" i="2" s="1" a="1"/>
  <c r="BG9" i="2" s="1"/>
  <c r="C78" i="11"/>
  <c r="B78" i="11" s="1"/>
  <c r="K65" i="3" s="1"/>
  <c r="BF12" i="1" s="1"/>
  <c r="BC9" i="2" s="1" a="1"/>
  <c r="BC9" i="2" s="1"/>
  <c r="C59" i="11"/>
  <c r="B59" i="11" s="1"/>
  <c r="B51" i="11"/>
  <c r="K51" i="3" s="1"/>
  <c r="AS12" i="1" s="1"/>
  <c r="AQ9" i="2" s="1" a="1"/>
  <c r="AQ9" i="2" s="1"/>
  <c r="C80" i="11"/>
  <c r="B80" i="11" s="1"/>
  <c r="K67" i="3" s="1"/>
  <c r="BH12" i="1" s="1"/>
  <c r="BE9" i="2" s="1" a="1"/>
  <c r="BE9" i="2" s="1"/>
  <c r="C76" i="11"/>
  <c r="B76" i="11" s="1"/>
  <c r="K63" i="3" s="1"/>
  <c r="BD12" i="1" s="1"/>
  <c r="BA9" i="2" s="1" a="1"/>
  <c r="BA9" i="2" s="1"/>
  <c r="C62" i="11"/>
  <c r="B62" i="11" s="1"/>
  <c r="K62" i="3" s="1"/>
  <c r="BC12" i="1" s="1"/>
  <c r="AZ9" i="2" s="1" a="1"/>
  <c r="AZ9" i="2" s="1"/>
  <c r="C60" i="11"/>
  <c r="B60" i="11" s="1"/>
  <c r="K60" i="3" s="1"/>
  <c r="BA12" i="1" s="1"/>
  <c r="AX9" i="2" s="1" a="1"/>
  <c r="AX9" i="2" s="1"/>
  <c r="B52" i="11"/>
  <c r="K52" i="3" s="1"/>
  <c r="AT12" i="1" s="1"/>
  <c r="AR9" i="2" s="1" a="1"/>
  <c r="AR9" i="2" s="1"/>
  <c r="B49" i="11"/>
  <c r="K49" i="3" s="1"/>
  <c r="AQ12" i="1" s="1"/>
  <c r="AO9" i="2" s="1" a="1"/>
  <c r="AO9" i="2" s="1"/>
  <c r="B44" i="11"/>
  <c r="K44" i="3" s="1"/>
  <c r="AL12" i="1" s="1"/>
  <c r="AJ9" i="2" s="1" a="1"/>
  <c r="AJ9" i="2" s="1"/>
  <c r="C30" i="11"/>
  <c r="B30" i="11" s="1"/>
  <c r="K30" i="3" s="1"/>
  <c r="Y12" i="1" s="1"/>
  <c r="X9" i="2" s="1" a="1"/>
  <c r="X9" i="2" s="1"/>
  <c r="C21" i="11"/>
  <c r="B21" i="11" s="1"/>
  <c r="C58" i="11"/>
  <c r="B58" i="11" s="1"/>
  <c r="K58" i="3" s="1"/>
  <c r="AY12" i="1" s="1"/>
  <c r="AV9" i="2" s="1" a="1"/>
  <c r="AV9" i="2" s="1"/>
  <c r="C56" i="11"/>
  <c r="B56" i="11" s="1"/>
  <c r="K56" i="3" s="1"/>
  <c r="AW12" i="1" s="1"/>
  <c r="AT9" i="2" s="1" a="1"/>
  <c r="AT9" i="2" s="1"/>
  <c r="B48" i="11"/>
  <c r="K48" i="3" s="1"/>
  <c r="AP12" i="1" s="1"/>
  <c r="AN9" i="2" s="1" a="1"/>
  <c r="AN9" i="2" s="1"/>
  <c r="B47" i="11"/>
  <c r="K47" i="3" s="1"/>
  <c r="AO12" i="1" s="1"/>
  <c r="AM9" i="2" s="1" a="1"/>
  <c r="AM9" i="2" s="1"/>
  <c r="C41" i="11"/>
  <c r="B41" i="11" s="1"/>
  <c r="K41" i="3" s="1"/>
  <c r="AI12" i="1" s="1"/>
  <c r="AH9" i="2" s="1" a="1"/>
  <c r="AH9" i="2" s="1"/>
  <c r="C37" i="11"/>
  <c r="B37" i="11" s="1"/>
  <c r="K37" i="3" s="1"/>
  <c r="AE12" i="1" s="1"/>
  <c r="AD9" i="2" s="1" a="1"/>
  <c r="AD9" i="2" s="1"/>
  <c r="C31" i="11"/>
  <c r="B31" i="11" s="1"/>
  <c r="K31" i="3" s="1"/>
  <c r="Z12" i="1" s="1"/>
  <c r="Y9" i="2" s="1" a="1"/>
  <c r="Y9" i="2" s="1"/>
  <c r="C61" i="11"/>
  <c r="B61" i="11" s="1"/>
  <c r="K61" i="3" s="1"/>
  <c r="BB12" i="1" s="1"/>
  <c r="AY9" i="2" s="1" a="1"/>
  <c r="AY9" i="2" s="1"/>
  <c r="B50" i="11"/>
  <c r="K50" i="3" s="1"/>
  <c r="AR12" i="1" s="1"/>
  <c r="AP9" i="2" s="1" a="1"/>
  <c r="AP9" i="2" s="1"/>
  <c r="C16" i="11"/>
  <c r="B16" i="11" s="1"/>
  <c r="C12" i="11"/>
  <c r="B12" i="11" s="1"/>
  <c r="C79" i="11"/>
  <c r="B79" i="11" s="1"/>
  <c r="K66" i="3" s="1"/>
  <c r="BG12" i="1" s="1"/>
  <c r="BD9" i="2" s="1" a="1"/>
  <c r="BD9" i="2" s="1"/>
  <c r="C57" i="11"/>
  <c r="B57" i="11" s="1"/>
  <c r="K57" i="3" s="1"/>
  <c r="AX12" i="1" s="1"/>
  <c r="AU9" i="2" s="1" a="1"/>
  <c r="AU9" i="2" s="1"/>
  <c r="C77" i="11"/>
  <c r="B77" i="11" s="1"/>
  <c r="K64" i="3" s="1"/>
  <c r="BE12" i="1" s="1"/>
  <c r="BB9" i="2" s="1" a="1"/>
  <c r="BB9" i="2" s="1"/>
  <c r="B46" i="11"/>
  <c r="K46" i="3" s="1"/>
  <c r="AN12" i="1" s="1"/>
  <c r="AL9" i="2" s="1" a="1"/>
  <c r="AL9" i="2" s="1"/>
  <c r="C40" i="11"/>
  <c r="B40" i="11" s="1"/>
  <c r="K40" i="3" s="1"/>
  <c r="AH12" i="1" s="1"/>
  <c r="AG9" i="2" s="1" a="1"/>
  <c r="AG9" i="2" s="1"/>
  <c r="C36" i="11"/>
  <c r="B36" i="11" s="1"/>
  <c r="K35" i="3" s="1"/>
  <c r="AC12" i="1" s="1"/>
  <c r="AB9" i="2" s="1" a="1"/>
  <c r="AB9" i="2" s="1"/>
  <c r="C35" i="11"/>
  <c r="B35" i="11" s="1"/>
  <c r="K34" i="3" s="1"/>
  <c r="AB12" i="1" s="1"/>
  <c r="AA9" i="2" s="1" a="1"/>
  <c r="AA9" i="2" s="1"/>
  <c r="C27" i="11"/>
  <c r="B27" i="11" s="1"/>
  <c r="C8" i="11"/>
  <c r="B8" i="11" s="1"/>
  <c r="K8" i="3" s="1"/>
  <c r="F12" i="1" s="1"/>
  <c r="E9" i="2" s="1" a="1"/>
  <c r="E9" i="2" s="1"/>
  <c r="C18" i="11"/>
  <c r="B18" i="11" s="1"/>
  <c r="K18" i="3" s="1"/>
  <c r="O12" i="1" s="1"/>
  <c r="N9" i="2" s="1" a="1"/>
  <c r="N9" i="2" s="1"/>
  <c r="C55" i="11"/>
  <c r="B55" i="11" s="1"/>
  <c r="K55" i="3" s="1"/>
  <c r="AV12" i="1" s="1"/>
  <c r="AS9" i="2" s="1" a="1"/>
  <c r="AS9" i="2" s="1"/>
  <c r="C24" i="11"/>
  <c r="B24" i="11" s="1"/>
  <c r="K24" i="3" s="1"/>
  <c r="T12" i="1" s="1"/>
  <c r="S9" i="2" s="1" a="1"/>
  <c r="S9" i="2" s="1"/>
  <c r="C17" i="11"/>
  <c r="B17" i="11" s="1"/>
  <c r="K17" i="3" s="1"/>
  <c r="C15" i="11"/>
  <c r="B15" i="11" s="1"/>
  <c r="K15" i="3" s="1"/>
  <c r="L12" i="1" s="1"/>
  <c r="K9" i="2" s="1" a="1"/>
  <c r="K9" i="2" s="1"/>
  <c r="C29" i="11"/>
  <c r="B29" i="11" s="1"/>
  <c r="K29" i="3" s="1"/>
  <c r="X12" i="1" s="1"/>
  <c r="W9" i="2" s="1" a="1"/>
  <c r="W9" i="2" s="1"/>
  <c r="C23" i="11"/>
  <c r="B23" i="11" s="1"/>
  <c r="K23" i="3" s="1"/>
  <c r="S12" i="1" s="1"/>
  <c r="R9" i="2" s="1" a="1"/>
  <c r="R9" i="2" s="1"/>
  <c r="C14" i="11"/>
  <c r="B14" i="11" s="1"/>
  <c r="C13" i="11"/>
  <c r="B13" i="11" s="1"/>
  <c r="K13" i="3" s="1"/>
  <c r="J12" i="1" s="1"/>
  <c r="I9" i="2" s="1" a="1"/>
  <c r="I9" i="2" s="1"/>
  <c r="A13" i="11"/>
  <c r="Q52" i="11"/>
  <c r="I43" i="11"/>
  <c r="B45" i="11"/>
  <c r="K45" i="3" s="1"/>
  <c r="AM12" i="1" s="1"/>
  <c r="AK9" i="2" s="1" a="1"/>
  <c r="AK9" i="2" s="1"/>
  <c r="N52" i="11"/>
  <c r="F43" i="11"/>
  <c r="P51" i="11"/>
  <c r="H81" i="11"/>
  <c r="H83" i="11" s="1"/>
  <c r="H34" i="11"/>
  <c r="H42" i="11" s="1"/>
  <c r="H33" i="11" s="1"/>
  <c r="C81" i="11"/>
  <c r="B81" i="11" s="1"/>
  <c r="K68" i="3" s="1"/>
  <c r="BI12" i="1" s="1"/>
  <c r="BF9" i="2" s="1" a="1"/>
  <c r="BF9" i="2" s="1"/>
  <c r="H11" i="11"/>
  <c r="G81" i="11"/>
  <c r="G83" i="11" s="1"/>
  <c r="G34" i="11"/>
  <c r="G42" i="11" s="1"/>
  <c r="G33" i="11" s="1"/>
  <c r="E11" i="12"/>
  <c r="I11" i="12"/>
  <c r="H11" i="12"/>
  <c r="G20" i="12"/>
  <c r="G43" i="12"/>
  <c r="O52" i="12"/>
  <c r="G81" i="12"/>
  <c r="G83" i="12" s="1"/>
  <c r="G34" i="12"/>
  <c r="G42" i="12" s="1"/>
  <c r="G33" i="12" s="1"/>
  <c r="P48" i="8"/>
  <c r="P43" i="8" s="1"/>
  <c r="I42" i="9"/>
  <c r="I33" i="9" s="1"/>
  <c r="D20" i="10"/>
  <c r="M43" i="10"/>
  <c r="F36" i="10"/>
  <c r="F35" i="10"/>
  <c r="D11" i="11"/>
  <c r="P43" i="11"/>
  <c r="D81" i="11"/>
  <c r="D83" i="11" s="1"/>
  <c r="C83" i="11" s="1"/>
  <c r="B83" i="11" s="1"/>
  <c r="K70" i="3" s="1"/>
  <c r="BK12" i="1" s="1"/>
  <c r="BH9" i="2" s="1" a="1"/>
  <c r="BH9" i="2" s="1"/>
  <c r="D34" i="11"/>
  <c r="D42" i="11" s="1"/>
  <c r="D33" i="11" s="1"/>
  <c r="C2" i="12"/>
  <c r="D19" i="12"/>
  <c r="D11" i="12" s="1"/>
  <c r="E26" i="7"/>
  <c r="I26" i="7"/>
  <c r="P43" i="7"/>
  <c r="P47" i="7"/>
  <c r="L47" i="7"/>
  <c r="L43" i="7" s="1"/>
  <c r="D20" i="8"/>
  <c r="H20" i="8"/>
  <c r="L48" i="8"/>
  <c r="L43" i="8" s="1"/>
  <c r="Q48" i="8"/>
  <c r="Q43" i="8" s="1"/>
  <c r="G20" i="9"/>
  <c r="F39" i="9"/>
  <c r="F40" i="9"/>
  <c r="O44" i="9"/>
  <c r="O43" i="9" s="1"/>
  <c r="M44" i="9"/>
  <c r="M43" i="9" s="1"/>
  <c r="Q44" i="9"/>
  <c r="Q43" i="9" s="1"/>
  <c r="P47" i="9"/>
  <c r="L47" i="9"/>
  <c r="Q47" i="9"/>
  <c r="E11" i="10"/>
  <c r="E20" i="10"/>
  <c r="I20" i="10"/>
  <c r="F26" i="10"/>
  <c r="G42" i="10"/>
  <c r="G33" i="10" s="1"/>
  <c r="F40" i="10"/>
  <c r="F41" i="10"/>
  <c r="D6" i="11"/>
  <c r="D20" i="11"/>
  <c r="H20" i="11"/>
  <c r="I34" i="11"/>
  <c r="D43" i="11"/>
  <c r="L52" i="11"/>
  <c r="M43" i="11"/>
  <c r="I6" i="10"/>
  <c r="C2" i="10"/>
  <c r="I20" i="11"/>
  <c r="E26" i="11"/>
  <c r="O43" i="11"/>
  <c r="E40" i="11"/>
  <c r="E39" i="11"/>
  <c r="C39" i="11" s="1"/>
  <c r="B39" i="11" s="1"/>
  <c r="K39" i="3" s="1"/>
  <c r="AG12" i="1" s="1"/>
  <c r="AF9" i="2" s="1" a="1"/>
  <c r="AF9" i="2" s="1"/>
  <c r="I40" i="11"/>
  <c r="I39" i="11"/>
  <c r="I38" i="11"/>
  <c r="G8" i="12"/>
  <c r="H8" i="12"/>
  <c r="P43" i="12"/>
  <c r="I26" i="11"/>
  <c r="F42" i="11"/>
  <c r="F33" i="11" s="1"/>
  <c r="F39" i="11"/>
  <c r="F38" i="11"/>
  <c r="C38" i="11" s="1"/>
  <c r="B38" i="11" s="1"/>
  <c r="K38" i="3" s="1"/>
  <c r="AF12" i="1" s="1"/>
  <c r="AE9" i="2" s="1" a="1"/>
  <c r="AE9" i="2" s="1"/>
  <c r="F7" i="12"/>
  <c r="E10" i="12"/>
  <c r="E6" i="12" s="1"/>
  <c r="I26" i="12"/>
  <c r="L43" i="12"/>
  <c r="F40" i="11"/>
  <c r="F11" i="12"/>
  <c r="E20" i="12"/>
  <c r="E42" i="12"/>
  <c r="E33" i="12" s="1"/>
  <c r="N43" i="12"/>
  <c r="G26" i="12"/>
  <c r="M43" i="12"/>
  <c r="Q43" i="12"/>
  <c r="G19" i="12"/>
  <c r="G11" i="12" s="1"/>
  <c r="D43" i="8" l="1"/>
  <c r="L52" i="8"/>
  <c r="I43" i="10"/>
  <c r="Q52" i="10"/>
  <c r="I43" i="8"/>
  <c r="Q52" i="8"/>
  <c r="L52" i="7"/>
  <c r="D43" i="7"/>
  <c r="P52" i="5"/>
  <c r="H43" i="5"/>
  <c r="H43" i="11"/>
  <c r="P52" i="11"/>
  <c r="E43" i="10"/>
  <c r="M52" i="10"/>
  <c r="D5" i="7"/>
  <c r="D4" i="7" s="1"/>
  <c r="H43" i="9"/>
  <c r="P52" i="9"/>
  <c r="F42" i="6"/>
  <c r="F33" i="6" s="1"/>
  <c r="H34" i="4"/>
  <c r="H42" i="4" s="1"/>
  <c r="H33" i="4" s="1"/>
  <c r="H81" i="4"/>
  <c r="H83" i="4" s="1"/>
  <c r="I81" i="4"/>
  <c r="I83" i="4" s="1"/>
  <c r="I34" i="4"/>
  <c r="I42" i="4" s="1"/>
  <c r="I33" i="4" s="1"/>
  <c r="I5" i="4" s="1"/>
  <c r="I4" i="4" s="1"/>
  <c r="I43" i="4"/>
  <c r="Q52" i="4"/>
  <c r="F43" i="12"/>
  <c r="N52" i="12"/>
  <c r="H7" i="12"/>
  <c r="H10" i="12" s="1"/>
  <c r="H6" i="12" s="1"/>
  <c r="G7" i="12"/>
  <c r="G10" i="12" s="1"/>
  <c r="G6" i="12" s="1"/>
  <c r="G5" i="12" s="1"/>
  <c r="G4" i="12" s="1"/>
  <c r="F10" i="12"/>
  <c r="F6" i="12" s="1"/>
  <c r="F5" i="12" s="1"/>
  <c r="F4" i="12" s="1"/>
  <c r="C80" i="10"/>
  <c r="B80" i="10" s="1"/>
  <c r="C76" i="10"/>
  <c r="B76" i="10" s="1"/>
  <c r="C61" i="10"/>
  <c r="B61" i="10" s="1"/>
  <c r="C57" i="10"/>
  <c r="B57" i="10" s="1"/>
  <c r="C55" i="10"/>
  <c r="B55" i="10" s="1"/>
  <c r="B49" i="10"/>
  <c r="B45" i="10"/>
  <c r="C39" i="10"/>
  <c r="B39" i="10" s="1"/>
  <c r="C35" i="10"/>
  <c r="B35" i="10" s="1"/>
  <c r="C29" i="10"/>
  <c r="B29" i="10" s="1"/>
  <c r="C24" i="10"/>
  <c r="B24" i="10" s="1"/>
  <c r="C15" i="10"/>
  <c r="B15" i="10" s="1"/>
  <c r="C13" i="10"/>
  <c r="B13" i="10" s="1"/>
  <c r="C78" i="10"/>
  <c r="B78" i="10" s="1"/>
  <c r="C77" i="10"/>
  <c r="B77" i="10" s="1"/>
  <c r="C62" i="10"/>
  <c r="B62" i="10" s="1"/>
  <c r="B51" i="10"/>
  <c r="C37" i="10"/>
  <c r="B37" i="10" s="1"/>
  <c r="C31" i="10"/>
  <c r="B31" i="10" s="1"/>
  <c r="C22" i="10"/>
  <c r="B22" i="10" s="1"/>
  <c r="C9" i="10"/>
  <c r="B9" i="10" s="1"/>
  <c r="C58" i="10"/>
  <c r="B58" i="10" s="1"/>
  <c r="C56" i="10"/>
  <c r="B56" i="10" s="1"/>
  <c r="B50" i="10"/>
  <c r="B47" i="10"/>
  <c r="B44" i="10"/>
  <c r="C40" i="10"/>
  <c r="B40" i="10" s="1"/>
  <c r="C36" i="10"/>
  <c r="B36" i="10" s="1"/>
  <c r="C30" i="10"/>
  <c r="B30" i="10" s="1"/>
  <c r="C28" i="10"/>
  <c r="B28" i="10" s="1"/>
  <c r="C16" i="10"/>
  <c r="B16" i="10" s="1"/>
  <c r="C14" i="10"/>
  <c r="B14" i="10" s="1"/>
  <c r="C12" i="10"/>
  <c r="B12" i="10" s="1"/>
  <c r="C8" i="10"/>
  <c r="B8" i="10" s="1"/>
  <c r="C79" i="10"/>
  <c r="B79" i="10" s="1"/>
  <c r="C60" i="10"/>
  <c r="B60" i="10" s="1"/>
  <c r="B46" i="10"/>
  <c r="C27" i="10"/>
  <c r="B27" i="10" s="1"/>
  <c r="B26" i="10" s="1"/>
  <c r="C26" i="10" s="1"/>
  <c r="C18" i="10"/>
  <c r="B18" i="10" s="1"/>
  <c r="C7" i="10"/>
  <c r="B7" i="10" s="1"/>
  <c r="C82" i="10"/>
  <c r="B82" i="10" s="1"/>
  <c r="C59" i="10"/>
  <c r="B59" i="10" s="1"/>
  <c r="C38" i="10"/>
  <c r="B38" i="10" s="1"/>
  <c r="C17" i="10"/>
  <c r="B17" i="10" s="1"/>
  <c r="B48" i="10"/>
  <c r="C23" i="10"/>
  <c r="B23" i="10" s="1"/>
  <c r="C41" i="10"/>
  <c r="B41" i="10" s="1"/>
  <c r="C21" i="10"/>
  <c r="B21" i="10" s="1"/>
  <c r="B20" i="10" s="1"/>
  <c r="C20" i="10" s="1"/>
  <c r="B52" i="10"/>
  <c r="J2" i="3"/>
  <c r="D5" i="11"/>
  <c r="D4" i="11" s="1"/>
  <c r="M52" i="9"/>
  <c r="E43" i="9"/>
  <c r="C81" i="12"/>
  <c r="B81" i="12" s="1"/>
  <c r="C77" i="12"/>
  <c r="B77" i="12" s="1"/>
  <c r="C60" i="12"/>
  <c r="B60" i="12" s="1"/>
  <c r="C56" i="12"/>
  <c r="B56" i="12" s="1"/>
  <c r="B50" i="12"/>
  <c r="B46" i="12"/>
  <c r="C40" i="12"/>
  <c r="B40" i="12" s="1"/>
  <c r="C36" i="12"/>
  <c r="B36" i="12" s="1"/>
  <c r="C28" i="12"/>
  <c r="B28" i="12" s="1"/>
  <c r="C23" i="12"/>
  <c r="B23" i="12" s="1"/>
  <c r="C18" i="12"/>
  <c r="B18" i="12" s="1"/>
  <c r="C14" i="12"/>
  <c r="B14" i="12" s="1"/>
  <c r="C9" i="12"/>
  <c r="B9" i="12" s="1"/>
  <c r="C80" i="12"/>
  <c r="B80" i="12" s="1"/>
  <c r="C76" i="12"/>
  <c r="B76" i="12" s="1"/>
  <c r="C61" i="12"/>
  <c r="B61" i="12" s="1"/>
  <c r="C57" i="12"/>
  <c r="B57" i="12" s="1"/>
  <c r="C55" i="12"/>
  <c r="B55" i="12" s="1"/>
  <c r="C83" i="12"/>
  <c r="B83" i="12" s="1"/>
  <c r="C79" i="12"/>
  <c r="B79" i="12" s="1"/>
  <c r="C62" i="12"/>
  <c r="B62" i="12" s="1"/>
  <c r="C58" i="12"/>
  <c r="B58" i="12" s="1"/>
  <c r="C82" i="12"/>
  <c r="B82" i="12" s="1"/>
  <c r="C78" i="12"/>
  <c r="B78" i="12" s="1"/>
  <c r="C59" i="12"/>
  <c r="B59" i="12" s="1"/>
  <c r="B52" i="12"/>
  <c r="B44" i="12"/>
  <c r="C41" i="12"/>
  <c r="B41" i="12" s="1"/>
  <c r="C39" i="12"/>
  <c r="B39" i="12" s="1"/>
  <c r="C21" i="12"/>
  <c r="B21" i="12" s="1"/>
  <c r="C17" i="12"/>
  <c r="B17" i="12" s="1"/>
  <c r="C15" i="12"/>
  <c r="B15" i="12" s="1"/>
  <c r="C12" i="12"/>
  <c r="B12" i="12" s="1"/>
  <c r="B51" i="12"/>
  <c r="B49" i="12"/>
  <c r="C38" i="12"/>
  <c r="B38" i="12" s="1"/>
  <c r="C37" i="12"/>
  <c r="B37" i="12" s="1"/>
  <c r="C35" i="12"/>
  <c r="B35" i="12" s="1"/>
  <c r="C31" i="12"/>
  <c r="B31" i="12" s="1"/>
  <c r="C29" i="12"/>
  <c r="B29" i="12" s="1"/>
  <c r="C24" i="12"/>
  <c r="B24" i="12" s="1"/>
  <c r="B47" i="12"/>
  <c r="B45" i="12"/>
  <c r="C34" i="12"/>
  <c r="B34" i="12" s="1"/>
  <c r="C30" i="12"/>
  <c r="B30" i="12" s="1"/>
  <c r="C22" i="12"/>
  <c r="B22" i="12" s="1"/>
  <c r="C13" i="12"/>
  <c r="B13" i="12" s="1"/>
  <c r="C27" i="12"/>
  <c r="B27" i="12" s="1"/>
  <c r="C16" i="12"/>
  <c r="B16" i="12" s="1"/>
  <c r="C7" i="12"/>
  <c r="B7" i="12" s="1"/>
  <c r="B6" i="12" s="1"/>
  <c r="C6" i="12" s="1"/>
  <c r="B48" i="12"/>
  <c r="C8" i="12"/>
  <c r="B8" i="12" s="1"/>
  <c r="L2" i="3"/>
  <c r="B26" i="11"/>
  <c r="K27" i="3"/>
  <c r="V12" i="1" s="1"/>
  <c r="U9" i="2" s="1" a="1"/>
  <c r="U9" i="2" s="1"/>
  <c r="G7" i="8"/>
  <c r="G10" i="8" s="1"/>
  <c r="G6" i="8" s="1"/>
  <c r="G5" i="8" s="1"/>
  <c r="G4" i="8" s="1"/>
  <c r="F10" i="8"/>
  <c r="F6" i="8" s="1"/>
  <c r="H7" i="11"/>
  <c r="H10" i="11" s="1"/>
  <c r="H6" i="11" s="1"/>
  <c r="G7" i="11"/>
  <c r="F10" i="11"/>
  <c r="F6" i="11" s="1"/>
  <c r="F5" i="11" s="1"/>
  <c r="F4" i="11" s="1"/>
  <c r="P52" i="10"/>
  <c r="H43" i="10"/>
  <c r="I34" i="7"/>
  <c r="I42" i="7" s="1"/>
  <c r="I33" i="7" s="1"/>
  <c r="I5" i="7" s="1"/>
  <c r="I4" i="7" s="1"/>
  <c r="I81" i="7"/>
  <c r="I83" i="7" s="1"/>
  <c r="C83" i="7" s="1"/>
  <c r="B83" i="7" s="1"/>
  <c r="H10" i="6"/>
  <c r="H6" i="6" s="1"/>
  <c r="Q52" i="6"/>
  <c r="I43" i="6"/>
  <c r="I5" i="6" s="1"/>
  <c r="I4" i="6" s="1"/>
  <c r="F81" i="5"/>
  <c r="F83" i="5" s="1"/>
  <c r="C83" i="5" s="1"/>
  <c r="B83" i="5" s="1"/>
  <c r="F34" i="5"/>
  <c r="F42" i="5" s="1"/>
  <c r="F33" i="5" s="1"/>
  <c r="E81" i="4"/>
  <c r="E34" i="4"/>
  <c r="M52" i="4"/>
  <c r="B43" i="4" s="1"/>
  <c r="D43" i="3" s="1"/>
  <c r="AK5" i="1" s="1"/>
  <c r="AI2" i="2" s="1" a="1"/>
  <c r="AI2" i="2" s="1"/>
  <c r="E43" i="4"/>
  <c r="I42" i="8"/>
  <c r="I33" i="8" s="1"/>
  <c r="I5" i="8" s="1"/>
  <c r="I4" i="8" s="1"/>
  <c r="G8" i="6"/>
  <c r="G10" i="6" s="1"/>
  <c r="G6" i="6" s="1"/>
  <c r="F10" i="6"/>
  <c r="F6" i="6" s="1"/>
  <c r="F5" i="6" s="1"/>
  <c r="F4" i="6" s="1"/>
  <c r="C80" i="9"/>
  <c r="B80" i="9" s="1"/>
  <c r="C76" i="9"/>
  <c r="B76" i="9" s="1"/>
  <c r="C61" i="9"/>
  <c r="B61" i="9" s="1"/>
  <c r="C57" i="9"/>
  <c r="B57" i="9" s="1"/>
  <c r="C55" i="9"/>
  <c r="B55" i="9" s="1"/>
  <c r="B49" i="9"/>
  <c r="B45" i="9"/>
  <c r="C82" i="9"/>
  <c r="B82" i="9" s="1"/>
  <c r="C56" i="9"/>
  <c r="B56" i="9" s="1"/>
  <c r="B51" i="9"/>
  <c r="B48" i="9"/>
  <c r="B46" i="9"/>
  <c r="C41" i="9"/>
  <c r="B41" i="9" s="1"/>
  <c r="C37" i="9"/>
  <c r="B37" i="9" s="1"/>
  <c r="C31" i="9"/>
  <c r="B31" i="9" s="1"/>
  <c r="C27" i="9"/>
  <c r="B27" i="9" s="1"/>
  <c r="C22" i="9"/>
  <c r="B22" i="9" s="1"/>
  <c r="C17" i="9"/>
  <c r="B17" i="9" s="1"/>
  <c r="C8" i="9"/>
  <c r="B8" i="9" s="1"/>
  <c r="C83" i="9"/>
  <c r="B83" i="9" s="1"/>
  <c r="C79" i="9"/>
  <c r="B79" i="9" s="1"/>
  <c r="C58" i="9"/>
  <c r="B58" i="9" s="1"/>
  <c r="B52" i="9"/>
  <c r="B50" i="9"/>
  <c r="C36" i="9"/>
  <c r="B36" i="9" s="1"/>
  <c r="C29" i="9"/>
  <c r="B29" i="9" s="1"/>
  <c r="C24" i="9"/>
  <c r="B24" i="9" s="1"/>
  <c r="C18" i="9"/>
  <c r="B18" i="9" s="1"/>
  <c r="C9" i="9"/>
  <c r="B9" i="9" s="1"/>
  <c r="C81" i="9"/>
  <c r="B81" i="9" s="1"/>
  <c r="C78" i="9"/>
  <c r="B78" i="9" s="1"/>
  <c r="C77" i="9"/>
  <c r="B77" i="9" s="1"/>
  <c r="C62" i="9"/>
  <c r="B62" i="9" s="1"/>
  <c r="C60" i="9"/>
  <c r="B60" i="9" s="1"/>
  <c r="B47" i="9"/>
  <c r="B44" i="9"/>
  <c r="C16" i="9"/>
  <c r="B16" i="9" s="1"/>
  <c r="C14" i="9"/>
  <c r="B14" i="9" s="1"/>
  <c r="C59" i="9"/>
  <c r="B59" i="9" s="1"/>
  <c r="C40" i="9"/>
  <c r="B40" i="9" s="1"/>
  <c r="C38" i="9"/>
  <c r="B38" i="9" s="1"/>
  <c r="C35" i="9"/>
  <c r="B35" i="9" s="1"/>
  <c r="C30" i="9"/>
  <c r="B30" i="9" s="1"/>
  <c r="C15" i="9"/>
  <c r="B15" i="9" s="1"/>
  <c r="I2" i="3"/>
  <c r="C34" i="9"/>
  <c r="B34" i="9" s="1"/>
  <c r="C13" i="9"/>
  <c r="B13" i="9" s="1"/>
  <c r="C12" i="9"/>
  <c r="B12" i="9" s="1"/>
  <c r="C28" i="9"/>
  <c r="B28" i="9" s="1"/>
  <c r="C21" i="9"/>
  <c r="B21" i="9" s="1"/>
  <c r="B20" i="9" s="1"/>
  <c r="C20" i="9" s="1"/>
  <c r="C39" i="9"/>
  <c r="B39" i="9" s="1"/>
  <c r="C23" i="9"/>
  <c r="B23" i="9" s="1"/>
  <c r="C7" i="9"/>
  <c r="B7" i="9" s="1"/>
  <c r="B6" i="9" s="1"/>
  <c r="C6" i="9" s="1"/>
  <c r="G9" i="8"/>
  <c r="C9" i="8" s="1"/>
  <c r="B9" i="8" s="1"/>
  <c r="H9" i="3" s="1"/>
  <c r="G9" i="1" s="1"/>
  <c r="F6" i="2" s="1" a="1"/>
  <c r="F6" i="2" s="1"/>
  <c r="D43" i="9"/>
  <c r="L52" i="9"/>
  <c r="B43" i="9" s="1"/>
  <c r="B33" i="8"/>
  <c r="F42" i="9"/>
  <c r="F33" i="9" s="1"/>
  <c r="F5" i="9" s="1"/>
  <c r="F4" i="9" s="1"/>
  <c r="M52" i="7"/>
  <c r="E43" i="7"/>
  <c r="F5" i="4"/>
  <c r="F4" i="4" s="1"/>
  <c r="M52" i="6"/>
  <c r="E43" i="6"/>
  <c r="E5" i="6" s="1"/>
  <c r="E4" i="6" s="1"/>
  <c r="I43" i="12"/>
  <c r="I5" i="12" s="1"/>
  <c r="I4" i="12" s="1"/>
  <c r="Q52" i="12"/>
  <c r="L52" i="12"/>
  <c r="B43" i="12" s="1"/>
  <c r="D43" i="12"/>
  <c r="D5" i="12" s="1"/>
  <c r="D4" i="12" s="1"/>
  <c r="I5" i="10"/>
  <c r="I4" i="10" s="1"/>
  <c r="E42" i="11"/>
  <c r="E33" i="11" s="1"/>
  <c r="B11" i="11"/>
  <c r="K12" i="3"/>
  <c r="I12" i="1" s="1"/>
  <c r="H9" i="2" s="1" a="1"/>
  <c r="H9" i="2" s="1"/>
  <c r="B20" i="11"/>
  <c r="K21" i="3"/>
  <c r="Q12" i="1" s="1"/>
  <c r="P9" i="2" s="1" a="1"/>
  <c r="P9" i="2" s="1"/>
  <c r="H5" i="8"/>
  <c r="H4" i="8" s="1"/>
  <c r="Q52" i="7"/>
  <c r="I43" i="7"/>
  <c r="L52" i="10"/>
  <c r="D43" i="10"/>
  <c r="B20" i="8"/>
  <c r="O52" i="10"/>
  <c r="B43" i="10" s="1"/>
  <c r="G43" i="10"/>
  <c r="F42" i="8"/>
  <c r="F33" i="8" s="1"/>
  <c r="H7" i="7"/>
  <c r="H10" i="7" s="1"/>
  <c r="H6" i="7" s="1"/>
  <c r="H5" i="7" s="1"/>
  <c r="H4" i="7" s="1"/>
  <c r="G10" i="7"/>
  <c r="G6" i="7" s="1"/>
  <c r="G5" i="7" s="1"/>
  <c r="G4" i="7" s="1"/>
  <c r="G42" i="6"/>
  <c r="G33" i="6" s="1"/>
  <c r="H43" i="6"/>
  <c r="P52" i="6"/>
  <c r="C80" i="7"/>
  <c r="B80" i="7" s="1"/>
  <c r="C76" i="7"/>
  <c r="B76" i="7" s="1"/>
  <c r="C61" i="7"/>
  <c r="B61" i="7" s="1"/>
  <c r="C57" i="7"/>
  <c r="B57" i="7" s="1"/>
  <c r="C55" i="7"/>
  <c r="B55" i="7" s="1"/>
  <c r="B49" i="7"/>
  <c r="B45" i="7"/>
  <c r="C39" i="7"/>
  <c r="B39" i="7" s="1"/>
  <c r="C35" i="7"/>
  <c r="B35" i="7" s="1"/>
  <c r="C30" i="7"/>
  <c r="B30" i="7" s="1"/>
  <c r="C21" i="7"/>
  <c r="B21" i="7" s="1"/>
  <c r="C16" i="7"/>
  <c r="B16" i="7" s="1"/>
  <c r="C12" i="7"/>
  <c r="B12" i="7" s="1"/>
  <c r="C79" i="7"/>
  <c r="B79" i="7" s="1"/>
  <c r="C59" i="7"/>
  <c r="B59" i="7" s="1"/>
  <c r="C14" i="7"/>
  <c r="B14" i="7" s="1"/>
  <c r="C13" i="7"/>
  <c r="B13" i="7" s="1"/>
  <c r="B50" i="7"/>
  <c r="C38" i="7"/>
  <c r="B38" i="7" s="1"/>
  <c r="C37" i="7"/>
  <c r="B37" i="7" s="1"/>
  <c r="C23" i="7"/>
  <c r="B23" i="7" s="1"/>
  <c r="C78" i="7"/>
  <c r="B78" i="7" s="1"/>
  <c r="C60" i="7"/>
  <c r="B60" i="7" s="1"/>
  <c r="B52" i="7"/>
  <c r="C24" i="7"/>
  <c r="B24" i="7" s="1"/>
  <c r="C17" i="7"/>
  <c r="B17" i="7" s="1"/>
  <c r="C9" i="7"/>
  <c r="B9" i="7" s="1"/>
  <c r="C82" i="7"/>
  <c r="B82" i="7" s="1"/>
  <c r="C62" i="7"/>
  <c r="B62" i="7" s="1"/>
  <c r="C56" i="7"/>
  <c r="B56" i="7" s="1"/>
  <c r="B47" i="7"/>
  <c r="C36" i="7"/>
  <c r="B36" i="7" s="1"/>
  <c r="C29" i="7"/>
  <c r="B29" i="7" s="1"/>
  <c r="C8" i="7"/>
  <c r="B8" i="7" s="1"/>
  <c r="C31" i="7"/>
  <c r="B31" i="7" s="1"/>
  <c r="C18" i="7"/>
  <c r="B18" i="7" s="1"/>
  <c r="C77" i="7"/>
  <c r="B77" i="7" s="1"/>
  <c r="C58" i="7"/>
  <c r="B58" i="7" s="1"/>
  <c r="B46" i="7"/>
  <c r="B44" i="7"/>
  <c r="C28" i="7"/>
  <c r="B28" i="7" s="1"/>
  <c r="B51" i="7"/>
  <c r="C41" i="7"/>
  <c r="B41" i="7" s="1"/>
  <c r="C27" i="7"/>
  <c r="B27" i="7" s="1"/>
  <c r="C15" i="7"/>
  <c r="B15" i="7" s="1"/>
  <c r="B48" i="7"/>
  <c r="C40" i="7"/>
  <c r="B40" i="7" s="1"/>
  <c r="C22" i="7"/>
  <c r="B22" i="7" s="1"/>
  <c r="G2" i="3"/>
  <c r="O52" i="6"/>
  <c r="G43" i="6"/>
  <c r="G42" i="4"/>
  <c r="G33" i="4" s="1"/>
  <c r="G5" i="4" s="1"/>
  <c r="G4" i="4" s="1"/>
  <c r="D69" i="3"/>
  <c r="BJ5" i="1" s="1"/>
  <c r="BG2" i="2" s="1" a="1"/>
  <c r="BG2" i="2" s="1"/>
  <c r="D65" i="3"/>
  <c r="BF5" i="1" s="1"/>
  <c r="BC2" i="2" s="1" a="1"/>
  <c r="BC2" i="2" s="1"/>
  <c r="D61" i="3"/>
  <c r="BB5" i="1" s="1"/>
  <c r="AY2" i="2" s="1" a="1"/>
  <c r="AY2" i="2" s="1"/>
  <c r="D57" i="3"/>
  <c r="AX5" i="1" s="1"/>
  <c r="AU2" i="2" s="1" a="1"/>
  <c r="AU2" i="2" s="1"/>
  <c r="D51" i="3"/>
  <c r="AS5" i="1" s="1"/>
  <c r="AQ2" i="2" s="1" a="1"/>
  <c r="AQ2" i="2" s="1"/>
  <c r="D47" i="3"/>
  <c r="AO5" i="1" s="1"/>
  <c r="AM2" i="2" s="1" a="1"/>
  <c r="AM2" i="2" s="1"/>
  <c r="D38" i="3"/>
  <c r="AF5" i="1" s="1"/>
  <c r="AE2" i="2" s="1" a="1"/>
  <c r="AE2" i="2" s="1"/>
  <c r="D34" i="3"/>
  <c r="AB5" i="1" s="1"/>
  <c r="AA2" i="2" s="1" a="1"/>
  <c r="AA2" i="2" s="1"/>
  <c r="D29" i="3"/>
  <c r="X5" i="1" s="1"/>
  <c r="W2" i="2" s="1" a="1"/>
  <c r="W2" i="2" s="1"/>
  <c r="D24" i="3"/>
  <c r="T5" i="1" s="1"/>
  <c r="S2" i="2" s="1" a="1"/>
  <c r="S2" i="2" s="1"/>
  <c r="D15" i="3"/>
  <c r="L5" i="1" s="1"/>
  <c r="K2" i="2" s="1" a="1"/>
  <c r="K2" i="2" s="1"/>
  <c r="D11" i="3"/>
  <c r="H5" i="1" s="1"/>
  <c r="G2" i="2" s="1" a="1"/>
  <c r="G2" i="2" s="1"/>
  <c r="D62" i="3"/>
  <c r="BC5" i="1" s="1"/>
  <c r="AZ2" i="2" s="1" a="1"/>
  <c r="AZ2" i="2" s="1"/>
  <c r="D52" i="3"/>
  <c r="AT5" i="1" s="1"/>
  <c r="AR2" i="2" s="1" a="1"/>
  <c r="AR2" i="2" s="1"/>
  <c r="D44" i="3"/>
  <c r="AL5" i="1" s="1"/>
  <c r="AJ2" i="2" s="1" a="1"/>
  <c r="AJ2" i="2" s="1"/>
  <c r="D35" i="3"/>
  <c r="AC5" i="1" s="1"/>
  <c r="AB2" i="2" s="1" a="1"/>
  <c r="AB2" i="2" s="1"/>
  <c r="D28" i="3"/>
  <c r="W5" i="1" s="1"/>
  <c r="V2" i="2" s="1" a="1"/>
  <c r="V2" i="2" s="1"/>
  <c r="D27" i="3"/>
  <c r="V5" i="1" s="1"/>
  <c r="U2" i="2" s="1" a="1"/>
  <c r="U2" i="2" s="1"/>
  <c r="D18" i="3"/>
  <c r="O5" i="1" s="1"/>
  <c r="N2" i="2" s="1" a="1"/>
  <c r="N2" i="2" s="1"/>
  <c r="D17" i="3"/>
  <c r="D9" i="3"/>
  <c r="G5" i="1" s="1"/>
  <c r="F2" i="2" s="1" a="1"/>
  <c r="F2" i="2" s="1"/>
  <c r="D8" i="3"/>
  <c r="F5" i="1" s="1"/>
  <c r="E2" i="2" s="1" a="1"/>
  <c r="E2" i="2" s="1"/>
  <c r="D55" i="3"/>
  <c r="AV5" i="1" s="1"/>
  <c r="AS2" i="2" s="1" a="1"/>
  <c r="AS2" i="2" s="1"/>
  <c r="D48" i="3"/>
  <c r="AP5" i="1" s="1"/>
  <c r="AN2" i="2" s="1" a="1"/>
  <c r="AN2" i="2" s="1"/>
  <c r="D23" i="3"/>
  <c r="S5" i="1" s="1"/>
  <c r="R2" i="2" s="1" a="1"/>
  <c r="R2" i="2" s="1"/>
  <c r="D16" i="3"/>
  <c r="M5" i="1" s="1"/>
  <c r="L2" i="2" s="1" a="1"/>
  <c r="L2" i="2" s="1"/>
  <c r="D67" i="3"/>
  <c r="BH5" i="1" s="1"/>
  <c r="BE2" i="2" s="1" a="1"/>
  <c r="BE2" i="2" s="1"/>
  <c r="D60" i="3"/>
  <c r="BA5" i="1" s="1"/>
  <c r="AX2" i="2" s="1" a="1"/>
  <c r="AX2" i="2" s="1"/>
  <c r="D56" i="3"/>
  <c r="AW5" i="1" s="1"/>
  <c r="AT2" i="2" s="1" a="1"/>
  <c r="AT2" i="2" s="1"/>
  <c r="D49" i="3"/>
  <c r="AQ5" i="1" s="1"/>
  <c r="AO2" i="2" s="1" a="1"/>
  <c r="AO2" i="2" s="1"/>
  <c r="D41" i="3"/>
  <c r="AI5" i="1" s="1"/>
  <c r="AH2" i="2" s="1" a="1"/>
  <c r="AH2" i="2" s="1"/>
  <c r="D37" i="3"/>
  <c r="AE5" i="1" s="1"/>
  <c r="AD2" i="2" s="1" a="1"/>
  <c r="AD2" i="2" s="1"/>
  <c r="D14" i="3"/>
  <c r="K5" i="1" s="1"/>
  <c r="J2" i="2" s="1" a="1"/>
  <c r="J2" i="2" s="1"/>
  <c r="D7" i="3"/>
  <c r="E5" i="1" s="1"/>
  <c r="D2" i="2" s="1" a="1"/>
  <c r="D2" i="2" s="1"/>
  <c r="C2" i="3"/>
  <c r="D63" i="3"/>
  <c r="BD5" i="1" s="1"/>
  <c r="BA2" i="2" s="1" a="1"/>
  <c r="BA2" i="2" s="1"/>
  <c r="D58" i="3"/>
  <c r="AY5" i="1" s="1"/>
  <c r="AV2" i="2" s="1" a="1"/>
  <c r="AV2" i="2" s="1"/>
  <c r="D45" i="3"/>
  <c r="AM5" i="1" s="1"/>
  <c r="AK2" i="2" s="1" a="1"/>
  <c r="AK2" i="2" s="1"/>
  <c r="D39" i="3"/>
  <c r="AG5" i="1" s="1"/>
  <c r="AF2" i="2" s="1" a="1"/>
  <c r="AF2" i="2" s="1"/>
  <c r="D31" i="3"/>
  <c r="Z5" i="1" s="1"/>
  <c r="Y2" i="2" s="1" a="1"/>
  <c r="Y2" i="2" s="1"/>
  <c r="D30" i="3"/>
  <c r="Y5" i="1" s="1"/>
  <c r="X2" i="2" s="1" a="1"/>
  <c r="X2" i="2" s="1"/>
  <c r="D22" i="3"/>
  <c r="R5" i="1" s="1"/>
  <c r="Q2" i="2" s="1" a="1"/>
  <c r="Q2" i="2" s="1"/>
  <c r="D21" i="3"/>
  <c r="Q5" i="1" s="1"/>
  <c r="P2" i="2" s="1" a="1"/>
  <c r="P2" i="2" s="1"/>
  <c r="D64" i="3"/>
  <c r="BE5" i="1" s="1"/>
  <c r="BB2" i="2" s="1" a="1"/>
  <c r="BB2" i="2" s="1"/>
  <c r="D59" i="3"/>
  <c r="AZ5" i="1" s="1"/>
  <c r="AW2" i="2" s="1" a="1"/>
  <c r="AW2" i="2" s="1"/>
  <c r="D46" i="3"/>
  <c r="AN5" i="1" s="1"/>
  <c r="AL2" i="2" s="1" a="1"/>
  <c r="AL2" i="2" s="1"/>
  <c r="D40" i="3"/>
  <c r="AH5" i="1" s="1"/>
  <c r="AG2" i="2" s="1" a="1"/>
  <c r="AG2" i="2" s="1"/>
  <c r="D13" i="3"/>
  <c r="J5" i="1" s="1"/>
  <c r="I2" i="2" s="1" a="1"/>
  <c r="I2" i="2" s="1"/>
  <c r="D12" i="3"/>
  <c r="I5" i="1" s="1"/>
  <c r="H2" i="2" s="1" a="1"/>
  <c r="H2" i="2" s="1"/>
  <c r="D50" i="3"/>
  <c r="AR5" i="1" s="1"/>
  <c r="AP2" i="2" s="1" a="1"/>
  <c r="AP2" i="2" s="1"/>
  <c r="B26" i="4"/>
  <c r="C26" i="4" s="1"/>
  <c r="M52" i="5"/>
  <c r="E43" i="5"/>
  <c r="B20" i="4"/>
  <c r="C20" i="4" s="1"/>
  <c r="G10" i="5"/>
  <c r="G6" i="5" s="1"/>
  <c r="G5" i="5" s="1"/>
  <c r="G4" i="5" s="1"/>
  <c r="H7" i="5"/>
  <c r="H10" i="5" s="1"/>
  <c r="H6" i="5" s="1"/>
  <c r="H5" i="5" s="1"/>
  <c r="H4" i="5" s="1"/>
  <c r="C40" i="4"/>
  <c r="B40" i="4" s="1"/>
  <c r="H26" i="3"/>
  <c r="U9" i="1" s="1"/>
  <c r="T6" i="2" s="1" a="1"/>
  <c r="T6" i="2" s="1"/>
  <c r="Q52" i="9"/>
  <c r="I43" i="9"/>
  <c r="I5" i="9" s="1"/>
  <c r="I4" i="9" s="1"/>
  <c r="C34" i="11"/>
  <c r="B34" i="11" s="1"/>
  <c r="D34" i="10"/>
  <c r="D42" i="10" s="1"/>
  <c r="D33" i="10" s="1"/>
  <c r="D5" i="10" s="1"/>
  <c r="D4" i="10" s="1"/>
  <c r="D81" i="10"/>
  <c r="D83" i="10" s="1"/>
  <c r="C83" i="10" s="1"/>
  <c r="B83" i="10" s="1"/>
  <c r="B11" i="8"/>
  <c r="D5" i="8"/>
  <c r="D4" i="8" s="1"/>
  <c r="C80" i="6"/>
  <c r="B80" i="6" s="1"/>
  <c r="C76" i="6"/>
  <c r="B76" i="6" s="1"/>
  <c r="C61" i="6"/>
  <c r="B61" i="6" s="1"/>
  <c r="C57" i="6"/>
  <c r="B57" i="6" s="1"/>
  <c r="C83" i="6"/>
  <c r="B83" i="6" s="1"/>
  <c r="C81" i="6"/>
  <c r="B81" i="6" s="1"/>
  <c r="C60" i="6"/>
  <c r="B60" i="6" s="1"/>
  <c r="C58" i="6"/>
  <c r="B58" i="6" s="1"/>
  <c r="B51" i="6"/>
  <c r="B47" i="6"/>
  <c r="C41" i="6"/>
  <c r="B41" i="6" s="1"/>
  <c r="C37" i="6"/>
  <c r="B37" i="6" s="1"/>
  <c r="C31" i="6"/>
  <c r="B31" i="6" s="1"/>
  <c r="C27" i="6"/>
  <c r="B27" i="6" s="1"/>
  <c r="C22" i="6"/>
  <c r="B22" i="6" s="1"/>
  <c r="C17" i="6"/>
  <c r="B17" i="6" s="1"/>
  <c r="C59" i="6"/>
  <c r="B59" i="6" s="1"/>
  <c r="B52" i="6"/>
  <c r="B50" i="6"/>
  <c r="C40" i="6"/>
  <c r="B40" i="6" s="1"/>
  <c r="C38" i="6"/>
  <c r="B38" i="6" s="1"/>
  <c r="C35" i="6"/>
  <c r="B35" i="6" s="1"/>
  <c r="C21" i="6"/>
  <c r="B21" i="6" s="1"/>
  <c r="C15" i="6"/>
  <c r="B15" i="6" s="1"/>
  <c r="C79" i="6"/>
  <c r="B79" i="6" s="1"/>
  <c r="C78" i="6"/>
  <c r="B78" i="6" s="1"/>
  <c r="C62" i="6"/>
  <c r="B62" i="6" s="1"/>
  <c r="C82" i="6"/>
  <c r="B82" i="6" s="1"/>
  <c r="C77" i="6"/>
  <c r="B77" i="6" s="1"/>
  <c r="B44" i="6"/>
  <c r="B49" i="6"/>
  <c r="C39" i="6"/>
  <c r="B39" i="6" s="1"/>
  <c r="C34" i="6"/>
  <c r="B34" i="6" s="1"/>
  <c r="C24" i="6"/>
  <c r="B24" i="6" s="1"/>
  <c r="C18" i="6"/>
  <c r="B18" i="6" s="1"/>
  <c r="C16" i="6"/>
  <c r="B16" i="6" s="1"/>
  <c r="F2" i="3"/>
  <c r="C56" i="6"/>
  <c r="B56" i="6" s="1"/>
  <c r="C55" i="6"/>
  <c r="B55" i="6" s="1"/>
  <c r="B48" i="6"/>
  <c r="B46" i="6"/>
  <c r="C28" i="6"/>
  <c r="B28" i="6" s="1"/>
  <c r="C14" i="6"/>
  <c r="B14" i="6" s="1"/>
  <c r="C9" i="6"/>
  <c r="B9" i="6" s="1"/>
  <c r="B45" i="6"/>
  <c r="C36" i="6"/>
  <c r="B36" i="6" s="1"/>
  <c r="C7" i="6"/>
  <c r="B7" i="6" s="1"/>
  <c r="C30" i="6"/>
  <c r="B30" i="6" s="1"/>
  <c r="C12" i="6"/>
  <c r="B12" i="6" s="1"/>
  <c r="C29" i="6"/>
  <c r="B29" i="6" s="1"/>
  <c r="C23" i="6"/>
  <c r="B23" i="6" s="1"/>
  <c r="C13" i="6"/>
  <c r="B13" i="6" s="1"/>
  <c r="P52" i="12"/>
  <c r="H43" i="12"/>
  <c r="O52" i="11"/>
  <c r="G43" i="11"/>
  <c r="I42" i="11"/>
  <c r="I33" i="11" s="1"/>
  <c r="O52" i="9"/>
  <c r="G43" i="9"/>
  <c r="E43" i="12"/>
  <c r="E5" i="12" s="1"/>
  <c r="E4" i="12" s="1"/>
  <c r="M52" i="12"/>
  <c r="M52" i="11"/>
  <c r="B43" i="11" s="1"/>
  <c r="K43" i="3" s="1"/>
  <c r="AK12" i="1" s="1"/>
  <c r="AI9" i="2" s="1" a="1"/>
  <c r="AI9" i="2" s="1"/>
  <c r="E43" i="11"/>
  <c r="E5" i="11" s="1"/>
  <c r="E4" i="11" s="1"/>
  <c r="P52" i="8"/>
  <c r="H43" i="8"/>
  <c r="E34" i="10"/>
  <c r="E42" i="10" s="1"/>
  <c r="E33" i="10" s="1"/>
  <c r="E5" i="10" s="1"/>
  <c r="E4" i="10" s="1"/>
  <c r="E81" i="10"/>
  <c r="E83" i="10" s="1"/>
  <c r="G10" i="9"/>
  <c r="G6" i="9" s="1"/>
  <c r="E5" i="8"/>
  <c r="E4" i="8" s="1"/>
  <c r="H34" i="10"/>
  <c r="H42" i="10" s="1"/>
  <c r="H33" i="10" s="1"/>
  <c r="H5" i="10" s="1"/>
  <c r="H4" i="10" s="1"/>
  <c r="H81" i="10"/>
  <c r="H83" i="10" s="1"/>
  <c r="G10" i="10"/>
  <c r="G6" i="10" s="1"/>
  <c r="E5" i="9"/>
  <c r="E4" i="9" s="1"/>
  <c r="F5" i="7"/>
  <c r="F4" i="7" s="1"/>
  <c r="F42" i="10"/>
  <c r="F33" i="10" s="1"/>
  <c r="F5" i="10" s="1"/>
  <c r="F4" i="10" s="1"/>
  <c r="F43" i="7"/>
  <c r="N52" i="7"/>
  <c r="B43" i="7" s="1"/>
  <c r="C82" i="5"/>
  <c r="B82" i="5" s="1"/>
  <c r="C78" i="5"/>
  <c r="B78" i="5" s="1"/>
  <c r="C59" i="5"/>
  <c r="B59" i="5" s="1"/>
  <c r="B51" i="5"/>
  <c r="C61" i="5"/>
  <c r="B61" i="5" s="1"/>
  <c r="C55" i="5"/>
  <c r="B55" i="5" s="1"/>
  <c r="B50" i="5"/>
  <c r="B46" i="5"/>
  <c r="C40" i="5"/>
  <c r="B40" i="5" s="1"/>
  <c r="C36" i="5"/>
  <c r="B36" i="5" s="1"/>
  <c r="C28" i="5"/>
  <c r="B28" i="5" s="1"/>
  <c r="C23" i="5"/>
  <c r="B23" i="5" s="1"/>
  <c r="C18" i="5"/>
  <c r="B18" i="5" s="1"/>
  <c r="C14" i="5"/>
  <c r="B14" i="5" s="1"/>
  <c r="E2" i="3"/>
  <c r="C79" i="5"/>
  <c r="B79" i="5" s="1"/>
  <c r="C77" i="5"/>
  <c r="B77" i="5" s="1"/>
  <c r="C60" i="5"/>
  <c r="B60" i="5" s="1"/>
  <c r="C58" i="5"/>
  <c r="B58" i="5" s="1"/>
  <c r="B49" i="5"/>
  <c r="C39" i="5"/>
  <c r="B39" i="5" s="1"/>
  <c r="C35" i="5"/>
  <c r="B35" i="5" s="1"/>
  <c r="C30" i="5"/>
  <c r="B30" i="5" s="1"/>
  <c r="C13" i="5"/>
  <c r="B13" i="5" s="1"/>
  <c r="B47" i="5"/>
  <c r="B45" i="5"/>
  <c r="C37" i="5"/>
  <c r="B37" i="5" s="1"/>
  <c r="C15" i="5"/>
  <c r="B15" i="5" s="1"/>
  <c r="C9" i="5"/>
  <c r="B9" i="5" s="1"/>
  <c r="C80" i="5"/>
  <c r="B80" i="5" s="1"/>
  <c r="C57" i="5"/>
  <c r="B57" i="5" s="1"/>
  <c r="B52" i="5"/>
  <c r="B48" i="5"/>
  <c r="B44" i="5"/>
  <c r="C41" i="5"/>
  <c r="B41" i="5" s="1"/>
  <c r="C38" i="5"/>
  <c r="B38" i="5" s="1"/>
  <c r="C29" i="5"/>
  <c r="B29" i="5" s="1"/>
  <c r="C27" i="5"/>
  <c r="B27" i="5" s="1"/>
  <c r="B26" i="5" s="1"/>
  <c r="C26" i="5" s="1"/>
  <c r="C21" i="5"/>
  <c r="B21" i="5" s="1"/>
  <c r="C17" i="5"/>
  <c r="B17" i="5" s="1"/>
  <c r="C7" i="5"/>
  <c r="B7" i="5" s="1"/>
  <c r="B43" i="5"/>
  <c r="C31" i="5"/>
  <c r="B31" i="5" s="1"/>
  <c r="C12" i="5"/>
  <c r="B12" i="5" s="1"/>
  <c r="C8" i="5"/>
  <c r="B8" i="5" s="1"/>
  <c r="C62" i="5"/>
  <c r="B62" i="5" s="1"/>
  <c r="C76" i="5"/>
  <c r="B76" i="5" s="1"/>
  <c r="C22" i="5"/>
  <c r="B22" i="5" s="1"/>
  <c r="C56" i="5"/>
  <c r="B56" i="5" s="1"/>
  <c r="C16" i="5"/>
  <c r="B16" i="5" s="1"/>
  <c r="C24" i="5"/>
  <c r="B24" i="5" s="1"/>
  <c r="D43" i="6"/>
  <c r="D5" i="6" s="1"/>
  <c r="D4" i="6" s="1"/>
  <c r="L52" i="6"/>
  <c r="B43" i="6" s="1"/>
  <c r="E5" i="5"/>
  <c r="E4" i="5" s="1"/>
  <c r="B4" i="5" s="1"/>
  <c r="E5" i="7"/>
  <c r="E4" i="7" s="1"/>
  <c r="I5" i="11"/>
  <c r="I4" i="11" s="1"/>
  <c r="I34" i="5"/>
  <c r="I42" i="5" s="1"/>
  <c r="I33" i="5" s="1"/>
  <c r="I5" i="5" s="1"/>
  <c r="I4" i="5" s="1"/>
  <c r="I81" i="5"/>
  <c r="I83" i="5" s="1"/>
  <c r="B6" i="4"/>
  <c r="C6" i="4" s="1"/>
  <c r="D42" i="4"/>
  <c r="D33" i="4" s="1"/>
  <c r="D5" i="4" s="1"/>
  <c r="D4" i="4" s="1"/>
  <c r="C79" i="4"/>
  <c r="B79" i="4" s="1"/>
  <c r="D66" i="3" s="1"/>
  <c r="BG5" i="1" s="1"/>
  <c r="BD2" i="2" s="1" a="1"/>
  <c r="BD2" i="2" s="1"/>
  <c r="F5" i="5"/>
  <c r="F4" i="5" s="1"/>
  <c r="E42" i="8"/>
  <c r="E33" i="8" s="1"/>
  <c r="H10" i="4"/>
  <c r="H6" i="4" s="1"/>
  <c r="H5" i="4" s="1"/>
  <c r="H4" i="4" s="1"/>
  <c r="H27" i="3"/>
  <c r="V9" i="1" s="1"/>
  <c r="U6" i="2" s="1" a="1"/>
  <c r="U6" i="2" s="1"/>
  <c r="H21" i="3"/>
  <c r="Q9" i="1" s="1"/>
  <c r="P6" i="2" s="1" a="1"/>
  <c r="P6" i="2" s="1"/>
  <c r="H43" i="7"/>
  <c r="P52" i="7"/>
  <c r="O52" i="8"/>
  <c r="G43" i="8"/>
  <c r="B4" i="4" l="1"/>
  <c r="D4" i="3" s="1"/>
  <c r="C5" i="1" s="1"/>
  <c r="B2" i="2" s="1" a="1"/>
  <c r="B2" i="2" s="1"/>
  <c r="K11" i="3"/>
  <c r="H12" i="1" s="1"/>
  <c r="G9" i="2" s="1" a="1"/>
  <c r="G9" i="2" s="1"/>
  <c r="C11" i="11"/>
  <c r="I70" i="3"/>
  <c r="BK10" i="1" s="1"/>
  <c r="BH7" i="2" s="1" a="1"/>
  <c r="BH7" i="2" s="1"/>
  <c r="I66" i="3"/>
  <c r="BG10" i="1" s="1"/>
  <c r="BD7" i="2" s="1" a="1"/>
  <c r="BD7" i="2" s="1"/>
  <c r="I62" i="3"/>
  <c r="BC10" i="1" s="1"/>
  <c r="AZ7" i="2" s="1" a="1"/>
  <c r="AZ7" i="2" s="1"/>
  <c r="I58" i="3"/>
  <c r="AY10" i="1" s="1"/>
  <c r="AV7" i="2" s="1" a="1"/>
  <c r="AV7" i="2" s="1"/>
  <c r="I52" i="3"/>
  <c r="AT10" i="1" s="1"/>
  <c r="AR7" i="2" s="1" a="1"/>
  <c r="AR7" i="2" s="1"/>
  <c r="I48" i="3"/>
  <c r="AP10" i="1" s="1"/>
  <c r="AN7" i="2" s="1" a="1"/>
  <c r="AN7" i="2" s="1"/>
  <c r="I44" i="3"/>
  <c r="AL10" i="1" s="1"/>
  <c r="AJ7" i="2" s="1" a="1"/>
  <c r="AJ7" i="2" s="1"/>
  <c r="I39" i="3"/>
  <c r="AG10" i="1" s="1"/>
  <c r="AF7" i="2" s="1" a="1"/>
  <c r="AF7" i="2" s="1"/>
  <c r="I35" i="3"/>
  <c r="AC10" i="1" s="1"/>
  <c r="AB7" i="2" s="1" a="1"/>
  <c r="AB7" i="2" s="1"/>
  <c r="I30" i="3"/>
  <c r="Y10" i="1" s="1"/>
  <c r="X7" i="2" s="1" a="1"/>
  <c r="X7" i="2" s="1"/>
  <c r="I26" i="3"/>
  <c r="U10" i="1" s="1"/>
  <c r="T7" i="2" s="1" a="1"/>
  <c r="T7" i="2" s="1"/>
  <c r="I21" i="3"/>
  <c r="Q10" i="1" s="1"/>
  <c r="P7" i="2" s="1" a="1"/>
  <c r="P7" i="2" s="1"/>
  <c r="I16" i="3"/>
  <c r="M10" i="1" s="1"/>
  <c r="L7" i="2" s="1" a="1"/>
  <c r="L7" i="2" s="1"/>
  <c r="I12" i="3"/>
  <c r="I10" i="1" s="1"/>
  <c r="H7" i="2" s="1" a="1"/>
  <c r="H7" i="2" s="1"/>
  <c r="I7" i="3"/>
  <c r="E10" i="1" s="1"/>
  <c r="D7" i="2" s="1" a="1"/>
  <c r="D7" i="2" s="1"/>
  <c r="I29" i="3"/>
  <c r="X10" i="1" s="1"/>
  <c r="W7" i="2" s="1" a="1"/>
  <c r="W7" i="2" s="1"/>
  <c r="I28" i="3"/>
  <c r="W10" i="1" s="1"/>
  <c r="V7" i="2" s="1" a="1"/>
  <c r="V7" i="2" s="1"/>
  <c r="I27" i="3"/>
  <c r="V10" i="1" s="1"/>
  <c r="U7" i="2" s="1" a="1"/>
  <c r="U7" i="2" s="1"/>
  <c r="I20" i="3"/>
  <c r="P10" i="1" s="1"/>
  <c r="O7" i="2" s="1" a="1"/>
  <c r="O7" i="2" s="1"/>
  <c r="I18" i="3"/>
  <c r="O10" i="1" s="1"/>
  <c r="N7" i="2" s="1" a="1"/>
  <c r="N7" i="2" s="1"/>
  <c r="I17" i="3"/>
  <c r="I9" i="3"/>
  <c r="G10" i="1" s="1"/>
  <c r="F7" i="2" s="1" a="1"/>
  <c r="F7" i="2" s="1"/>
  <c r="I8" i="3"/>
  <c r="F10" i="1" s="1"/>
  <c r="E7" i="2" s="1" a="1"/>
  <c r="E7" i="2" s="1"/>
  <c r="I68" i="3"/>
  <c r="BI10" i="1" s="1"/>
  <c r="BF7" i="2" s="1" a="1"/>
  <c r="BF7" i="2" s="1"/>
  <c r="I64" i="3"/>
  <c r="BE10" i="1" s="1"/>
  <c r="BB7" i="2" s="1" a="1"/>
  <c r="BB7" i="2" s="1"/>
  <c r="I61" i="3"/>
  <c r="BB10" i="1" s="1"/>
  <c r="AY7" i="2" s="1" a="1"/>
  <c r="AY7" i="2" s="1"/>
  <c r="I59" i="3"/>
  <c r="AZ10" i="1" s="1"/>
  <c r="AW7" i="2" s="1" a="1"/>
  <c r="AW7" i="2" s="1"/>
  <c r="I50" i="3"/>
  <c r="AR10" i="1" s="1"/>
  <c r="AP7" i="2" s="1" a="1"/>
  <c r="AP7" i="2" s="1"/>
  <c r="I46" i="3"/>
  <c r="AN10" i="1" s="1"/>
  <c r="AL7" i="2" s="1" a="1"/>
  <c r="AL7" i="2" s="1"/>
  <c r="I43" i="3"/>
  <c r="AK10" i="1" s="1"/>
  <c r="AI7" i="2" s="1" a="1"/>
  <c r="AI7" i="2" s="1"/>
  <c r="I40" i="3"/>
  <c r="AH10" i="1" s="1"/>
  <c r="AG7" i="2" s="1" a="1"/>
  <c r="AG7" i="2" s="1"/>
  <c r="I15" i="3"/>
  <c r="L10" i="1" s="1"/>
  <c r="K7" i="2" s="1" a="1"/>
  <c r="K7" i="2" s="1"/>
  <c r="I13" i="3"/>
  <c r="J10" i="1" s="1"/>
  <c r="I7" i="2" s="1" a="1"/>
  <c r="I7" i="2" s="1"/>
  <c r="I65" i="3"/>
  <c r="BF10" i="1" s="1"/>
  <c r="BC7" i="2" s="1" a="1"/>
  <c r="BC7" i="2" s="1"/>
  <c r="I55" i="3"/>
  <c r="AV10" i="1" s="1"/>
  <c r="AS7" i="2" s="1" a="1"/>
  <c r="AS7" i="2" s="1"/>
  <c r="I47" i="3"/>
  <c r="AO10" i="1" s="1"/>
  <c r="AM7" i="2" s="1" a="1"/>
  <c r="AM7" i="2" s="1"/>
  <c r="I36" i="3"/>
  <c r="AD10" i="1" s="1"/>
  <c r="AC7" i="2" s="1" a="1"/>
  <c r="AC7" i="2" s="1"/>
  <c r="I23" i="3"/>
  <c r="S10" i="1" s="1"/>
  <c r="R7" i="2" s="1" a="1"/>
  <c r="R7" i="2" s="1"/>
  <c r="I6" i="3"/>
  <c r="D10" i="1" s="1"/>
  <c r="C7" i="2" s="1" a="1"/>
  <c r="C7" i="2" s="1"/>
  <c r="I69" i="3"/>
  <c r="BJ10" i="1" s="1"/>
  <c r="BG7" i="2" s="1" a="1"/>
  <c r="BG7" i="2" s="1"/>
  <c r="I67" i="3"/>
  <c r="BH10" i="1" s="1"/>
  <c r="BE7" i="2" s="1" a="1"/>
  <c r="BE7" i="2" s="1"/>
  <c r="I60" i="3"/>
  <c r="BA10" i="1" s="1"/>
  <c r="AX7" i="2" s="1" a="1"/>
  <c r="AX7" i="2" s="1"/>
  <c r="I56" i="3"/>
  <c r="AW10" i="1" s="1"/>
  <c r="AT7" i="2" s="1" a="1"/>
  <c r="AT7" i="2" s="1"/>
  <c r="I51" i="3"/>
  <c r="AS10" i="1" s="1"/>
  <c r="AQ7" i="2" s="1" a="1"/>
  <c r="AQ7" i="2" s="1"/>
  <c r="I49" i="3"/>
  <c r="AQ10" i="1" s="1"/>
  <c r="AO7" i="2" s="1" a="1"/>
  <c r="AO7" i="2" s="1"/>
  <c r="I41" i="3"/>
  <c r="AI10" i="1" s="1"/>
  <c r="AH7" i="2" s="1" a="1"/>
  <c r="AH7" i="2" s="1"/>
  <c r="I37" i="3"/>
  <c r="AE10" i="1" s="1"/>
  <c r="AD7" i="2" s="1" a="1"/>
  <c r="AD7" i="2" s="1"/>
  <c r="I34" i="3"/>
  <c r="AB10" i="1" s="1"/>
  <c r="AA7" i="2" s="1" a="1"/>
  <c r="AA7" i="2" s="1"/>
  <c r="I31" i="3"/>
  <c r="Z10" i="1" s="1"/>
  <c r="Y7" i="2" s="1" a="1"/>
  <c r="Y7" i="2" s="1"/>
  <c r="I57" i="3"/>
  <c r="AX10" i="1" s="1"/>
  <c r="AU7" i="2" s="1" a="1"/>
  <c r="AU7" i="2" s="1"/>
  <c r="I38" i="3"/>
  <c r="AF10" i="1" s="1"/>
  <c r="AE7" i="2" s="1" a="1"/>
  <c r="AE7" i="2" s="1"/>
  <c r="I63" i="3"/>
  <c r="BD10" i="1" s="1"/>
  <c r="BA7" i="2" s="1" a="1"/>
  <c r="BA7" i="2" s="1"/>
  <c r="I45" i="3"/>
  <c r="AM10" i="1" s="1"/>
  <c r="AK7" i="2" s="1" a="1"/>
  <c r="AK7" i="2" s="1"/>
  <c r="I24" i="3"/>
  <c r="T10" i="1" s="1"/>
  <c r="S7" i="2" s="1" a="1"/>
  <c r="S7" i="2" s="1"/>
  <c r="I22" i="3"/>
  <c r="R10" i="1" s="1"/>
  <c r="Q7" i="2" s="1" a="1"/>
  <c r="Q7" i="2" s="1"/>
  <c r="I14" i="3"/>
  <c r="K10" i="1" s="1"/>
  <c r="J7" i="2" s="1" a="1"/>
  <c r="J7" i="2" s="1"/>
  <c r="G5" i="6"/>
  <c r="G4" i="6" s="1"/>
  <c r="B4" i="6" s="1"/>
  <c r="F4" i="3" s="1"/>
  <c r="C7" i="1" s="1"/>
  <c r="B4" i="2" s="1" a="1"/>
  <c r="B4" i="2" s="1"/>
  <c r="C26" i="11"/>
  <c r="K26" i="3"/>
  <c r="U12" i="1" s="1"/>
  <c r="T9" i="2" s="1" a="1"/>
  <c r="T9" i="2" s="1"/>
  <c r="B4" i="7"/>
  <c r="G4" i="3" s="1"/>
  <c r="C8" i="1" s="1"/>
  <c r="B5" i="2" s="1" a="1"/>
  <c r="B5" i="2" s="1"/>
  <c r="B33" i="11"/>
  <c r="K36" i="3"/>
  <c r="AD12" i="1" s="1"/>
  <c r="AC9" i="2" s="1" a="1"/>
  <c r="AC9" i="2" s="1"/>
  <c r="D20" i="3"/>
  <c r="P5" i="1" s="1"/>
  <c r="O2" i="2" s="1" a="1"/>
  <c r="O2" i="2" s="1"/>
  <c r="C7" i="7"/>
  <c r="B7" i="7" s="1"/>
  <c r="B6" i="7" s="1"/>
  <c r="C6" i="7" s="1"/>
  <c r="C20" i="8"/>
  <c r="H20" i="3"/>
  <c r="P9" i="1" s="1"/>
  <c r="O6" i="2" s="1" a="1"/>
  <c r="O6" i="2" s="1"/>
  <c r="B11" i="9"/>
  <c r="C11" i="9" s="1"/>
  <c r="E83" i="4"/>
  <c r="C83" i="4" s="1"/>
  <c r="B83" i="4" s="1"/>
  <c r="D70" i="3" s="1"/>
  <c r="BK5" i="1" s="1"/>
  <c r="BH2" i="2" s="1" a="1"/>
  <c r="BH2" i="2" s="1"/>
  <c r="C81" i="4"/>
  <c r="B81" i="4" s="1"/>
  <c r="D68" i="3" s="1"/>
  <c r="BI5" i="1" s="1"/>
  <c r="BF2" i="2" s="1" a="1"/>
  <c r="BF2" i="2" s="1"/>
  <c r="G10" i="11"/>
  <c r="G6" i="11" s="1"/>
  <c r="G5" i="11" s="1"/>
  <c r="G4" i="11" s="1"/>
  <c r="C7" i="11"/>
  <c r="B7" i="11" s="1"/>
  <c r="L69" i="3"/>
  <c r="BJ13" i="1" s="1"/>
  <c r="BG10" i="2" s="1" a="1"/>
  <c r="BG10" i="2" s="1"/>
  <c r="L65" i="3"/>
  <c r="BF13" i="1" s="1"/>
  <c r="BC10" i="2" s="1" a="1"/>
  <c r="BC10" i="2" s="1"/>
  <c r="L61" i="3"/>
  <c r="BB13" i="1" s="1"/>
  <c r="AY10" i="2" s="1" a="1"/>
  <c r="AY10" i="2" s="1"/>
  <c r="L57" i="3"/>
  <c r="AX13" i="1" s="1"/>
  <c r="AU10" i="2" s="1" a="1"/>
  <c r="AU10" i="2" s="1"/>
  <c r="L51" i="3"/>
  <c r="AS13" i="1" s="1"/>
  <c r="AQ10" i="2" s="1" a="1"/>
  <c r="AQ10" i="2" s="1"/>
  <c r="L47" i="3"/>
  <c r="AO13" i="1" s="1"/>
  <c r="AM10" i="2" s="1" a="1"/>
  <c r="AM10" i="2" s="1"/>
  <c r="L43" i="3"/>
  <c r="AK13" i="1" s="1"/>
  <c r="AI10" i="2" s="1" a="1"/>
  <c r="AI10" i="2" s="1"/>
  <c r="L38" i="3"/>
  <c r="AF13" i="1" s="1"/>
  <c r="AE10" i="2" s="1" a="1"/>
  <c r="AE10" i="2" s="1"/>
  <c r="L34" i="3"/>
  <c r="AB13" i="1" s="1"/>
  <c r="AA10" i="2" s="1" a="1"/>
  <c r="AA10" i="2" s="1"/>
  <c r="L29" i="3"/>
  <c r="X13" i="1" s="1"/>
  <c r="W10" i="2" s="1" a="1"/>
  <c r="W10" i="2" s="1"/>
  <c r="L24" i="3"/>
  <c r="T13" i="1" s="1"/>
  <c r="S10" i="2" s="1" a="1"/>
  <c r="S10" i="2" s="1"/>
  <c r="L20" i="3"/>
  <c r="P13" i="1" s="1"/>
  <c r="O10" i="2" s="1" a="1"/>
  <c r="O10" i="2" s="1"/>
  <c r="L15" i="3"/>
  <c r="L13" i="1" s="1"/>
  <c r="K10" i="2" s="1" a="1"/>
  <c r="K10" i="2" s="1"/>
  <c r="L6" i="3"/>
  <c r="D13" i="1" s="1"/>
  <c r="C10" i="2" s="1" a="1"/>
  <c r="C10" i="2" s="1"/>
  <c r="L66" i="3"/>
  <c r="BG13" i="1" s="1"/>
  <c r="BD10" i="2" s="1" a="1"/>
  <c r="BD10" i="2" s="1"/>
  <c r="L58" i="3"/>
  <c r="AY13" i="1" s="1"/>
  <c r="AV10" i="2" s="1" a="1"/>
  <c r="AV10" i="2" s="1"/>
  <c r="L48" i="3"/>
  <c r="AP13" i="1" s="1"/>
  <c r="AN10" i="2" s="1" a="1"/>
  <c r="AN10" i="2" s="1"/>
  <c r="L39" i="3"/>
  <c r="AG13" i="1" s="1"/>
  <c r="AF10" i="2" s="1" a="1"/>
  <c r="AF10" i="2" s="1"/>
  <c r="L31" i="3"/>
  <c r="Z13" i="1" s="1"/>
  <c r="Y10" i="2" s="1" a="1"/>
  <c r="Y10" i="2" s="1"/>
  <c r="L23" i="3"/>
  <c r="S13" i="1" s="1"/>
  <c r="R10" i="2" s="1" a="1"/>
  <c r="R10" i="2" s="1"/>
  <c r="L22" i="3"/>
  <c r="R13" i="1" s="1"/>
  <c r="Q10" i="2" s="1" a="1"/>
  <c r="Q10" i="2" s="1"/>
  <c r="L14" i="3"/>
  <c r="K13" i="1" s="1"/>
  <c r="J10" i="2" s="1" a="1"/>
  <c r="J10" i="2" s="1"/>
  <c r="L13" i="3"/>
  <c r="J13" i="1" s="1"/>
  <c r="I10" i="2" s="1" a="1"/>
  <c r="I10" i="2" s="1"/>
  <c r="L62" i="3"/>
  <c r="BC13" i="1" s="1"/>
  <c r="AZ10" i="2" s="1" a="1"/>
  <c r="AZ10" i="2" s="1"/>
  <c r="L56" i="3"/>
  <c r="AW13" i="1" s="1"/>
  <c r="AT10" i="2" s="1" a="1"/>
  <c r="AT10" i="2" s="1"/>
  <c r="L44" i="3"/>
  <c r="AL13" i="1" s="1"/>
  <c r="AJ10" i="2" s="1" a="1"/>
  <c r="AJ10" i="2" s="1"/>
  <c r="L37" i="3"/>
  <c r="AE13" i="1" s="1"/>
  <c r="AD10" i="2" s="1" a="1"/>
  <c r="AD10" i="2" s="1"/>
  <c r="L27" i="3"/>
  <c r="V13" i="1" s="1"/>
  <c r="U10" i="2" s="1" a="1"/>
  <c r="U10" i="2" s="1"/>
  <c r="L16" i="3"/>
  <c r="M13" i="1" s="1"/>
  <c r="L10" i="2" s="1" a="1"/>
  <c r="L10" i="2" s="1"/>
  <c r="L9" i="3"/>
  <c r="G13" i="1" s="1"/>
  <c r="F10" i="2" s="1" a="1"/>
  <c r="F10" i="2" s="1"/>
  <c r="L67" i="3"/>
  <c r="BH13" i="1" s="1"/>
  <c r="BE10" i="2" s="1" a="1"/>
  <c r="BE10" i="2" s="1"/>
  <c r="L63" i="3"/>
  <c r="BD13" i="1" s="1"/>
  <c r="BA10" i="2" s="1" a="1"/>
  <c r="BA10" i="2" s="1"/>
  <c r="L60" i="3"/>
  <c r="BA13" i="1" s="1"/>
  <c r="AX10" i="2" s="1" a="1"/>
  <c r="AX10" i="2" s="1"/>
  <c r="L49" i="3"/>
  <c r="AQ13" i="1" s="1"/>
  <c r="AO10" i="2" s="1" a="1"/>
  <c r="AO10" i="2" s="1"/>
  <c r="L45" i="3"/>
  <c r="AM13" i="1" s="1"/>
  <c r="AK10" i="2" s="1" a="1"/>
  <c r="AK10" i="2" s="1"/>
  <c r="L41" i="3"/>
  <c r="AI13" i="1" s="1"/>
  <c r="AH10" i="2" s="1" a="1"/>
  <c r="AH10" i="2" s="1"/>
  <c r="L30" i="3"/>
  <c r="Y13" i="1" s="1"/>
  <c r="X10" i="2" s="1" a="1"/>
  <c r="X10" i="2" s="1"/>
  <c r="L21" i="3"/>
  <c r="Q13" i="1" s="1"/>
  <c r="P10" i="2" s="1" a="1"/>
  <c r="P10" i="2" s="1"/>
  <c r="L17" i="3"/>
  <c r="L7" i="3"/>
  <c r="E13" i="1" s="1"/>
  <c r="D10" i="2" s="1" a="1"/>
  <c r="D10" i="2" s="1"/>
  <c r="L70" i="3"/>
  <c r="BK13" i="1" s="1"/>
  <c r="BH10" i="2" s="1" a="1"/>
  <c r="BH10" i="2" s="1"/>
  <c r="L64" i="3"/>
  <c r="BE13" i="1" s="1"/>
  <c r="BB10" i="2" s="1" a="1"/>
  <c r="BB10" i="2" s="1"/>
  <c r="L52" i="3"/>
  <c r="AT13" i="1" s="1"/>
  <c r="AR10" i="2" s="1" a="1"/>
  <c r="AR10" i="2" s="1"/>
  <c r="L46" i="3"/>
  <c r="AN13" i="1" s="1"/>
  <c r="AL10" i="2" s="1" a="1"/>
  <c r="AL10" i="2" s="1"/>
  <c r="L35" i="3"/>
  <c r="AC13" i="1" s="1"/>
  <c r="AB10" i="2" s="1" a="1"/>
  <c r="AB10" i="2" s="1"/>
  <c r="L28" i="3"/>
  <c r="W13" i="1" s="1"/>
  <c r="V10" i="2" s="1" a="1"/>
  <c r="V10" i="2" s="1"/>
  <c r="L68" i="3"/>
  <c r="BI13" i="1" s="1"/>
  <c r="BF10" i="2" s="1" a="1"/>
  <c r="BF10" i="2" s="1"/>
  <c r="L55" i="3"/>
  <c r="AV13" i="1" s="1"/>
  <c r="AS10" i="2" s="1" a="1"/>
  <c r="AS10" i="2" s="1"/>
  <c r="L50" i="3"/>
  <c r="AR13" i="1" s="1"/>
  <c r="AP10" i="2" s="1" a="1"/>
  <c r="AP10" i="2" s="1"/>
  <c r="L36" i="3"/>
  <c r="AD13" i="1" s="1"/>
  <c r="AC10" i="2" s="1" a="1"/>
  <c r="AC10" i="2" s="1"/>
  <c r="L40" i="3"/>
  <c r="AH13" i="1" s="1"/>
  <c r="AG10" i="2" s="1" a="1"/>
  <c r="AG10" i="2" s="1"/>
  <c r="L12" i="3"/>
  <c r="I13" i="1" s="1"/>
  <c r="H10" i="2" s="1" a="1"/>
  <c r="H10" i="2" s="1"/>
  <c r="L18" i="3"/>
  <c r="O13" i="1" s="1"/>
  <c r="N10" i="2" s="1" a="1"/>
  <c r="N10" i="2" s="1"/>
  <c r="L59" i="3"/>
  <c r="AZ13" i="1" s="1"/>
  <c r="AW10" i="2" s="1" a="1"/>
  <c r="AW10" i="2" s="1"/>
  <c r="L8" i="3"/>
  <c r="F13" i="1" s="1"/>
  <c r="E10" i="2" s="1" a="1"/>
  <c r="E10" i="2" s="1"/>
  <c r="B11" i="12"/>
  <c r="C11" i="12" s="1"/>
  <c r="B11" i="10"/>
  <c r="C11" i="10" s="1"/>
  <c r="C81" i="10"/>
  <c r="B81" i="10" s="1"/>
  <c r="B4" i="9"/>
  <c r="I4" i="3" s="1"/>
  <c r="C10" i="1" s="1"/>
  <c r="B7" i="2" s="1" a="1"/>
  <c r="B7" i="2" s="1"/>
  <c r="B41" i="3"/>
  <c r="AI35" i="1" s="1"/>
  <c r="AH32" i="2" s="1" a="1"/>
  <c r="AH32" i="2" s="1"/>
  <c r="B63" i="3"/>
  <c r="BD35" i="1" s="1"/>
  <c r="BA32" i="2" s="1" a="1"/>
  <c r="BA32" i="2" s="1"/>
  <c r="B30" i="3"/>
  <c r="Y35" i="1" s="1"/>
  <c r="X32" i="2" s="1" a="1"/>
  <c r="X32" i="2" s="1"/>
  <c r="B13" i="3"/>
  <c r="J35" i="1" s="1"/>
  <c r="I32" i="2" s="1" a="1"/>
  <c r="I32" i="2" s="1"/>
  <c r="B38" i="3"/>
  <c r="AF35" i="1" s="1"/>
  <c r="AE32" i="2" s="1" a="1"/>
  <c r="AE32" i="2" s="1"/>
  <c r="B70" i="3"/>
  <c r="BK35" i="1" s="1"/>
  <c r="BH32" i="2" s="1" a="1"/>
  <c r="BH32" i="2" s="1"/>
  <c r="E42" i="4"/>
  <c r="E33" i="4" s="1"/>
  <c r="E5" i="4" s="1"/>
  <c r="E4" i="4" s="1"/>
  <c r="C34" i="4"/>
  <c r="B34" i="4" s="1"/>
  <c r="B20" i="12"/>
  <c r="C20" i="12" s="1"/>
  <c r="B43" i="8"/>
  <c r="B6" i="5"/>
  <c r="C6" i="5" s="1"/>
  <c r="E70" i="3"/>
  <c r="BK6" i="1" s="1"/>
  <c r="BH3" i="2" s="1" a="1"/>
  <c r="BH3" i="2" s="1"/>
  <c r="E66" i="3"/>
  <c r="BG6" i="1" s="1"/>
  <c r="BD3" i="2" s="1" a="1"/>
  <c r="BD3" i="2" s="1"/>
  <c r="E62" i="3"/>
  <c r="BC6" i="1" s="1"/>
  <c r="AZ3" i="2" s="1" a="1"/>
  <c r="AZ3" i="2" s="1"/>
  <c r="E58" i="3"/>
  <c r="AY6" i="1" s="1"/>
  <c r="AV3" i="2" s="1" a="1"/>
  <c r="AV3" i="2" s="1"/>
  <c r="E52" i="3"/>
  <c r="AT6" i="1" s="1"/>
  <c r="AR3" i="2" s="1" a="1"/>
  <c r="AR3" i="2" s="1"/>
  <c r="E48" i="3"/>
  <c r="AP6" i="1" s="1"/>
  <c r="AN3" i="2" s="1" a="1"/>
  <c r="AN3" i="2" s="1"/>
  <c r="E44" i="3"/>
  <c r="AL6" i="1" s="1"/>
  <c r="AJ3" i="2" s="1" a="1"/>
  <c r="AJ3" i="2" s="1"/>
  <c r="E39" i="3"/>
  <c r="AG6" i="1" s="1"/>
  <c r="AF3" i="2" s="1" a="1"/>
  <c r="AF3" i="2" s="1"/>
  <c r="E35" i="3"/>
  <c r="AC6" i="1" s="1"/>
  <c r="AB3" i="2" s="1" a="1"/>
  <c r="AB3" i="2" s="1"/>
  <c r="E30" i="3"/>
  <c r="Y6" i="1" s="1"/>
  <c r="X3" i="2" s="1" a="1"/>
  <c r="X3" i="2" s="1"/>
  <c r="E26" i="3"/>
  <c r="U6" i="1" s="1"/>
  <c r="T3" i="2" s="1" a="1"/>
  <c r="T3" i="2" s="1"/>
  <c r="E21" i="3"/>
  <c r="Q6" i="1" s="1"/>
  <c r="P3" i="2" s="1" a="1"/>
  <c r="P3" i="2" s="1"/>
  <c r="E16" i="3"/>
  <c r="M6" i="1" s="1"/>
  <c r="L3" i="2" s="1" a="1"/>
  <c r="L3" i="2" s="1"/>
  <c r="E12" i="3"/>
  <c r="I6" i="1" s="1"/>
  <c r="H3" i="2" s="1" a="1"/>
  <c r="H3" i="2" s="1"/>
  <c r="E7" i="3"/>
  <c r="E6" i="1" s="1"/>
  <c r="D3" i="2" s="1" a="1"/>
  <c r="D3" i="2" s="1"/>
  <c r="E69" i="3"/>
  <c r="BJ6" i="1" s="1"/>
  <c r="BG3" i="2" s="1" a="1"/>
  <c r="BG3" i="2" s="1"/>
  <c r="E67" i="3"/>
  <c r="BH6" i="1" s="1"/>
  <c r="BE3" i="2" s="1" a="1"/>
  <c r="BE3" i="2" s="1"/>
  <c r="E61" i="3"/>
  <c r="BB6" i="1" s="1"/>
  <c r="AY3" i="2" s="1" a="1"/>
  <c r="AY3" i="2" s="1"/>
  <c r="E60" i="3"/>
  <c r="BA6" i="1" s="1"/>
  <c r="AX3" i="2" s="1" a="1"/>
  <c r="AX3" i="2" s="1"/>
  <c r="E59" i="3"/>
  <c r="AZ6" i="1" s="1"/>
  <c r="AW3" i="2" s="1" a="1"/>
  <c r="AW3" i="2" s="1"/>
  <c r="E51" i="3"/>
  <c r="AS6" i="1" s="1"/>
  <c r="AQ3" i="2" s="1" a="1"/>
  <c r="AQ3" i="2" s="1"/>
  <c r="E50" i="3"/>
  <c r="AR6" i="1" s="1"/>
  <c r="AP3" i="2" s="1" a="1"/>
  <c r="AP3" i="2" s="1"/>
  <c r="E49" i="3"/>
  <c r="AQ6" i="1" s="1"/>
  <c r="AO3" i="2" s="1" a="1"/>
  <c r="AO3" i="2" s="1"/>
  <c r="E43" i="3"/>
  <c r="AK6" i="1" s="1"/>
  <c r="AI3" i="2" s="1" a="1"/>
  <c r="AI3" i="2" s="1"/>
  <c r="E41" i="3"/>
  <c r="AI6" i="1" s="1"/>
  <c r="AH3" i="2" s="1" a="1"/>
  <c r="AH3" i="2" s="1"/>
  <c r="E40" i="3"/>
  <c r="AH6" i="1" s="1"/>
  <c r="AG3" i="2" s="1" a="1"/>
  <c r="AG3" i="2" s="1"/>
  <c r="E34" i="3"/>
  <c r="AB6" i="1" s="1"/>
  <c r="AA3" i="2" s="1" a="1"/>
  <c r="AA3" i="2" s="1"/>
  <c r="E56" i="3"/>
  <c r="AW6" i="1" s="1"/>
  <c r="AT3" i="2" s="1" a="1"/>
  <c r="AT3" i="2" s="1"/>
  <c r="E37" i="3"/>
  <c r="AE6" i="1" s="1"/>
  <c r="AD3" i="2" s="1" a="1"/>
  <c r="AD3" i="2" s="1"/>
  <c r="E29" i="3"/>
  <c r="X6" i="1" s="1"/>
  <c r="W3" i="2" s="1" a="1"/>
  <c r="W3" i="2" s="1"/>
  <c r="E27" i="3"/>
  <c r="V6" i="1" s="1"/>
  <c r="U3" i="2" s="1" a="1"/>
  <c r="U3" i="2" s="1"/>
  <c r="E14" i="3"/>
  <c r="K6" i="1" s="1"/>
  <c r="J3" i="2" s="1" a="1"/>
  <c r="J3" i="2" s="1"/>
  <c r="E9" i="3"/>
  <c r="G6" i="1" s="1"/>
  <c r="F3" i="2" s="1" a="1"/>
  <c r="F3" i="2" s="1"/>
  <c r="E63" i="3"/>
  <c r="BD6" i="1" s="1"/>
  <c r="BA3" i="2" s="1" a="1"/>
  <c r="BA3" i="2" s="1"/>
  <c r="E57" i="3"/>
  <c r="AX6" i="1" s="1"/>
  <c r="AU3" i="2" s="1" a="1"/>
  <c r="AU3" i="2" s="1"/>
  <c r="E45" i="3"/>
  <c r="AM6" i="1" s="1"/>
  <c r="AK3" i="2" s="1" a="1"/>
  <c r="AK3" i="2" s="1"/>
  <c r="E38" i="3"/>
  <c r="AF6" i="1" s="1"/>
  <c r="AE3" i="2" s="1" a="1"/>
  <c r="AE3" i="2" s="1"/>
  <c r="E31" i="3"/>
  <c r="Z6" i="1" s="1"/>
  <c r="Y3" i="2" s="1" a="1"/>
  <c r="Y3" i="2" s="1"/>
  <c r="E24" i="3"/>
  <c r="T6" i="1" s="1"/>
  <c r="S3" i="2" s="1" a="1"/>
  <c r="S3" i="2" s="1"/>
  <c r="E22" i="3"/>
  <c r="R6" i="1" s="1"/>
  <c r="Q3" i="2" s="1" a="1"/>
  <c r="Q3" i="2" s="1"/>
  <c r="E17" i="3"/>
  <c r="E4" i="3"/>
  <c r="C6" i="1" s="1"/>
  <c r="B3" i="2" s="1" a="1"/>
  <c r="B3" i="2" s="1"/>
  <c r="E64" i="3"/>
  <c r="BE6" i="1" s="1"/>
  <c r="BB3" i="2" s="1" a="1"/>
  <c r="BB3" i="2" s="1"/>
  <c r="E46" i="3"/>
  <c r="AN6" i="1" s="1"/>
  <c r="AL3" i="2" s="1" a="1"/>
  <c r="AL3" i="2" s="1"/>
  <c r="E28" i="3"/>
  <c r="W6" i="1" s="1"/>
  <c r="V3" i="2" s="1" a="1"/>
  <c r="V3" i="2" s="1"/>
  <c r="E23" i="3"/>
  <c r="S6" i="1" s="1"/>
  <c r="R3" i="2" s="1" a="1"/>
  <c r="R3" i="2" s="1"/>
  <c r="E15" i="3"/>
  <c r="L6" i="1" s="1"/>
  <c r="K3" i="2" s="1" a="1"/>
  <c r="K3" i="2" s="1"/>
  <c r="E8" i="3"/>
  <c r="F6" i="1" s="1"/>
  <c r="E3" i="2" s="1" a="1"/>
  <c r="E3" i="2" s="1"/>
  <c r="E6" i="3"/>
  <c r="D6" i="1" s="1"/>
  <c r="C3" i="2" s="1" a="1"/>
  <c r="C3" i="2" s="1"/>
  <c r="E65" i="3"/>
  <c r="BF6" i="1" s="1"/>
  <c r="BC3" i="2" s="1" a="1"/>
  <c r="BC3" i="2" s="1"/>
  <c r="E47" i="3"/>
  <c r="AO6" i="1" s="1"/>
  <c r="AM3" i="2" s="1" a="1"/>
  <c r="AM3" i="2" s="1"/>
  <c r="E55" i="3"/>
  <c r="AV6" i="1" s="1"/>
  <c r="AS3" i="2" s="1" a="1"/>
  <c r="AS3" i="2" s="1"/>
  <c r="E13" i="3"/>
  <c r="J6" i="1" s="1"/>
  <c r="I3" i="2" s="1" a="1"/>
  <c r="I3" i="2" s="1"/>
  <c r="E18" i="3"/>
  <c r="O6" i="1" s="1"/>
  <c r="N3" i="2" s="1" a="1"/>
  <c r="N3" i="2" s="1"/>
  <c r="C7" i="8"/>
  <c r="B7" i="8" s="1"/>
  <c r="B11" i="5"/>
  <c r="C11" i="5" s="1"/>
  <c r="C34" i="5"/>
  <c r="B34" i="5" s="1"/>
  <c r="B33" i="5" s="1"/>
  <c r="C33" i="5" s="1"/>
  <c r="C81" i="5"/>
  <c r="B81" i="5" s="1"/>
  <c r="E68" i="3" s="1"/>
  <c r="G5" i="10"/>
  <c r="G4" i="10" s="1"/>
  <c r="B4" i="10" s="1"/>
  <c r="J4" i="3" s="1"/>
  <c r="C11" i="1" s="1"/>
  <c r="B8" i="2" s="1" a="1"/>
  <c r="B8" i="2" s="1"/>
  <c r="G5" i="9"/>
  <c r="G4" i="9" s="1"/>
  <c r="B11" i="6"/>
  <c r="C11" i="6" s="1"/>
  <c r="B20" i="6"/>
  <c r="C20" i="6" s="1"/>
  <c r="C11" i="8"/>
  <c r="H11" i="3"/>
  <c r="H9" i="1" s="1"/>
  <c r="G6" i="2" s="1" a="1"/>
  <c r="G6" i="2" s="1"/>
  <c r="D6" i="3"/>
  <c r="D5" i="1" s="1"/>
  <c r="C2" i="2" s="1" a="1"/>
  <c r="C2" i="2" s="1"/>
  <c r="G64" i="3"/>
  <c r="BE8" i="1" s="1"/>
  <c r="BB5" i="2" s="1" a="1"/>
  <c r="BB5" i="2" s="1"/>
  <c r="G60" i="3"/>
  <c r="BA8" i="1" s="1"/>
  <c r="AX5" i="2" s="1" a="1"/>
  <c r="AX5" i="2" s="1"/>
  <c r="G56" i="3"/>
  <c r="AW8" i="1" s="1"/>
  <c r="AT5" i="2" s="1" a="1"/>
  <c r="AT5" i="2" s="1"/>
  <c r="G50" i="3"/>
  <c r="AR8" i="1" s="1"/>
  <c r="AP5" i="2" s="1" a="1"/>
  <c r="AP5" i="2" s="1"/>
  <c r="G46" i="3"/>
  <c r="AN8" i="1" s="1"/>
  <c r="AL5" i="2" s="1" a="1"/>
  <c r="AL5" i="2" s="1"/>
  <c r="G41" i="3"/>
  <c r="AI8" i="1" s="1"/>
  <c r="AH5" i="2" s="1" a="1"/>
  <c r="AH5" i="2" s="1"/>
  <c r="G37" i="3"/>
  <c r="AE8" i="1" s="1"/>
  <c r="AD5" i="2" s="1" a="1"/>
  <c r="AD5" i="2" s="1"/>
  <c r="G33" i="3"/>
  <c r="AA8" i="1" s="1"/>
  <c r="Z5" i="2" s="1" a="1"/>
  <c r="Z5" i="2" s="1"/>
  <c r="G28" i="3"/>
  <c r="W8" i="1" s="1"/>
  <c r="V5" i="2" s="1" a="1"/>
  <c r="V5" i="2" s="1"/>
  <c r="G23" i="3"/>
  <c r="S8" i="1" s="1"/>
  <c r="R5" i="2" s="1" a="1"/>
  <c r="R5" i="2" s="1"/>
  <c r="G18" i="3"/>
  <c r="O8" i="1" s="1"/>
  <c r="N5" i="2" s="1" a="1"/>
  <c r="N5" i="2" s="1"/>
  <c r="G14" i="3"/>
  <c r="K8" i="1" s="1"/>
  <c r="J5" i="2" s="1" a="1"/>
  <c r="J5" i="2" s="1"/>
  <c r="G9" i="3"/>
  <c r="G8" i="1" s="1"/>
  <c r="F5" i="2" s="1" a="1"/>
  <c r="F5" i="2" s="1"/>
  <c r="G66" i="3"/>
  <c r="BG8" i="1" s="1"/>
  <c r="BD5" i="2" s="1" a="1"/>
  <c r="BD5" i="2" s="1"/>
  <c r="G65" i="3"/>
  <c r="BF8" i="1" s="1"/>
  <c r="BC5" i="2" s="1" a="1"/>
  <c r="BC5" i="2" s="1"/>
  <c r="G58" i="3"/>
  <c r="AY8" i="1" s="1"/>
  <c r="AV5" i="2" s="1" a="1"/>
  <c r="AV5" i="2" s="1"/>
  <c r="G57" i="3"/>
  <c r="AX8" i="1" s="1"/>
  <c r="AU5" i="2" s="1" a="1"/>
  <c r="AU5" i="2" s="1"/>
  <c r="G48" i="3"/>
  <c r="AP8" i="1" s="1"/>
  <c r="AN5" i="2" s="1" a="1"/>
  <c r="AN5" i="2" s="1"/>
  <c r="G47" i="3"/>
  <c r="AO8" i="1" s="1"/>
  <c r="AM5" i="2" s="1" a="1"/>
  <c r="AM5" i="2" s="1"/>
  <c r="G39" i="3"/>
  <c r="AG8" i="1" s="1"/>
  <c r="AF5" i="2" s="1" a="1"/>
  <c r="AF5" i="2" s="1"/>
  <c r="G38" i="3"/>
  <c r="AF8" i="1" s="1"/>
  <c r="AE5" i="2" s="1" a="1"/>
  <c r="AE5" i="2" s="1"/>
  <c r="G31" i="3"/>
  <c r="Z8" i="1" s="1"/>
  <c r="Y5" i="2" s="1" a="1"/>
  <c r="Y5" i="2" s="1"/>
  <c r="G22" i="3"/>
  <c r="R8" i="1" s="1"/>
  <c r="Q5" i="2" s="1" a="1"/>
  <c r="Q5" i="2" s="1"/>
  <c r="G13" i="3"/>
  <c r="J8" i="1" s="1"/>
  <c r="I5" i="2" s="1" a="1"/>
  <c r="I5" i="2" s="1"/>
  <c r="G67" i="3"/>
  <c r="BH8" i="1" s="1"/>
  <c r="BE5" i="2" s="1" a="1"/>
  <c r="BE5" i="2" s="1"/>
  <c r="G63" i="3"/>
  <c r="BD8" i="1" s="1"/>
  <c r="BA5" i="2" s="1" a="1"/>
  <c r="BA5" i="2" s="1"/>
  <c r="G49" i="3"/>
  <c r="AQ8" i="1" s="1"/>
  <c r="AO5" i="2" s="1" a="1"/>
  <c r="AO5" i="2" s="1"/>
  <c r="G45" i="3"/>
  <c r="AM8" i="1" s="1"/>
  <c r="AK5" i="2" s="1" a="1"/>
  <c r="AK5" i="2" s="1"/>
  <c r="G30" i="3"/>
  <c r="Y8" i="1" s="1"/>
  <c r="X5" i="2" s="1" a="1"/>
  <c r="X5" i="2" s="1"/>
  <c r="G24" i="3"/>
  <c r="T8" i="1" s="1"/>
  <c r="S5" i="2" s="1" a="1"/>
  <c r="S5" i="2" s="1"/>
  <c r="G21" i="3"/>
  <c r="Q8" i="1" s="1"/>
  <c r="P5" i="2" s="1" a="1"/>
  <c r="P5" i="2" s="1"/>
  <c r="G17" i="3"/>
  <c r="G7" i="3"/>
  <c r="E8" i="1" s="1"/>
  <c r="D5" i="2" s="1" a="1"/>
  <c r="D5" i="2" s="1"/>
  <c r="G70" i="3"/>
  <c r="BK8" i="1" s="1"/>
  <c r="BH5" i="2" s="1" a="1"/>
  <c r="BH5" i="2" s="1"/>
  <c r="G61" i="3"/>
  <c r="BB8" i="1" s="1"/>
  <c r="AY5" i="2" s="1" a="1"/>
  <c r="AY5" i="2" s="1"/>
  <c r="G52" i="3"/>
  <c r="AT8" i="1" s="1"/>
  <c r="AR5" i="2" s="1" a="1"/>
  <c r="AR5" i="2" s="1"/>
  <c r="G43" i="3"/>
  <c r="AK8" i="1" s="1"/>
  <c r="AI5" i="2" s="1" a="1"/>
  <c r="AI5" i="2" s="1"/>
  <c r="G35" i="3"/>
  <c r="AC8" i="1" s="1"/>
  <c r="AB5" i="2" s="1" a="1"/>
  <c r="AB5" i="2" s="1"/>
  <c r="G15" i="3"/>
  <c r="L8" i="1" s="1"/>
  <c r="K5" i="2" s="1" a="1"/>
  <c r="K5" i="2" s="1"/>
  <c r="G12" i="3"/>
  <c r="I8" i="1" s="1"/>
  <c r="H5" i="2" s="1" a="1"/>
  <c r="H5" i="2" s="1"/>
  <c r="G8" i="3"/>
  <c r="F8" i="1" s="1"/>
  <c r="E5" i="2" s="1" a="1"/>
  <c r="E5" i="2" s="1"/>
  <c r="G59" i="3"/>
  <c r="AZ8" i="1" s="1"/>
  <c r="AW5" i="2" s="1" a="1"/>
  <c r="AW5" i="2" s="1"/>
  <c r="G55" i="3"/>
  <c r="AV8" i="1" s="1"/>
  <c r="AS5" i="2" s="1" a="1"/>
  <c r="AS5" i="2" s="1"/>
  <c r="G40" i="3"/>
  <c r="AH8" i="1" s="1"/>
  <c r="AG5" i="2" s="1" a="1"/>
  <c r="AG5" i="2" s="1"/>
  <c r="G29" i="3"/>
  <c r="X8" i="1" s="1"/>
  <c r="W5" i="2" s="1" a="1"/>
  <c r="W5" i="2" s="1"/>
  <c r="G26" i="3"/>
  <c r="U8" i="1" s="1"/>
  <c r="T5" i="2" s="1" a="1"/>
  <c r="T5" i="2" s="1"/>
  <c r="G62" i="3"/>
  <c r="BC8" i="1" s="1"/>
  <c r="AZ5" i="2" s="1" a="1"/>
  <c r="AZ5" i="2" s="1"/>
  <c r="G44" i="3"/>
  <c r="AL8" i="1" s="1"/>
  <c r="AJ5" i="2" s="1" a="1"/>
  <c r="AJ5" i="2" s="1"/>
  <c r="G27" i="3"/>
  <c r="V8" i="1" s="1"/>
  <c r="U5" i="2" s="1" a="1"/>
  <c r="U5" i="2" s="1"/>
  <c r="G16" i="3"/>
  <c r="M8" i="1" s="1"/>
  <c r="L5" i="2" s="1" a="1"/>
  <c r="L5" i="2" s="1"/>
  <c r="G69" i="3"/>
  <c r="BJ8" i="1" s="1"/>
  <c r="BG5" i="2" s="1" a="1"/>
  <c r="BG5" i="2" s="1"/>
  <c r="G51" i="3"/>
  <c r="AS8" i="1" s="1"/>
  <c r="AQ5" i="2" s="1" a="1"/>
  <c r="AQ5" i="2" s="1"/>
  <c r="G34" i="3"/>
  <c r="AB8" i="1" s="1"/>
  <c r="AA5" i="2" s="1" a="1"/>
  <c r="AA5" i="2" s="1"/>
  <c r="G6" i="3"/>
  <c r="D8" i="1" s="1"/>
  <c r="C5" i="2" s="1" a="1"/>
  <c r="C5" i="2" s="1"/>
  <c r="C34" i="7"/>
  <c r="B34" i="7" s="1"/>
  <c r="B33" i="7" s="1"/>
  <c r="C33" i="7" s="1"/>
  <c r="B11" i="7"/>
  <c r="C11" i="7" s="1"/>
  <c r="C20" i="11"/>
  <c r="K20" i="3"/>
  <c r="P12" i="1" s="1"/>
  <c r="O9" i="2" s="1" a="1"/>
  <c r="O9" i="2" s="1"/>
  <c r="C33" i="8"/>
  <c r="H33" i="3"/>
  <c r="AA9" i="1" s="1"/>
  <c r="Z6" i="2" s="1" a="1"/>
  <c r="Z6" i="2" s="1"/>
  <c r="B26" i="9"/>
  <c r="C26" i="9" s="1"/>
  <c r="H5" i="11"/>
  <c r="H4" i="11" s="1"/>
  <c r="B4" i="11" s="1"/>
  <c r="K4" i="3" s="1"/>
  <c r="C12" i="1" s="1"/>
  <c r="B9" i="2" s="1" a="1"/>
  <c r="B9" i="2" s="1"/>
  <c r="B26" i="12"/>
  <c r="C26" i="12" s="1"/>
  <c r="B33" i="12"/>
  <c r="C33" i="12" s="1"/>
  <c r="J67" i="3"/>
  <c r="BH11" i="1" s="1"/>
  <c r="BE8" i="2" s="1" a="1"/>
  <c r="BE8" i="2" s="1"/>
  <c r="J63" i="3"/>
  <c r="BD11" i="1" s="1"/>
  <c r="BA8" i="2" s="1" a="1"/>
  <c r="BA8" i="2" s="1"/>
  <c r="J59" i="3"/>
  <c r="AZ11" i="1" s="1"/>
  <c r="AW8" i="2" s="1" a="1"/>
  <c r="AW8" i="2" s="1"/>
  <c r="J55" i="3"/>
  <c r="AV11" i="1" s="1"/>
  <c r="AS8" i="2" s="1" a="1"/>
  <c r="AS8" i="2" s="1"/>
  <c r="J49" i="3"/>
  <c r="AQ11" i="1" s="1"/>
  <c r="AO8" i="2" s="1" a="1"/>
  <c r="AO8" i="2" s="1"/>
  <c r="J45" i="3"/>
  <c r="AM11" i="1" s="1"/>
  <c r="AK8" i="2" s="1" a="1"/>
  <c r="AK8" i="2" s="1"/>
  <c r="J40" i="3"/>
  <c r="AH11" i="1" s="1"/>
  <c r="AG8" i="2" s="1" a="1"/>
  <c r="AG8" i="2" s="1"/>
  <c r="J31" i="3"/>
  <c r="Z11" i="1" s="1"/>
  <c r="Y8" i="2" s="1" a="1"/>
  <c r="Y8" i="2" s="1"/>
  <c r="J27" i="3"/>
  <c r="V11" i="1" s="1"/>
  <c r="U8" i="2" s="1" a="1"/>
  <c r="U8" i="2" s="1"/>
  <c r="J22" i="3"/>
  <c r="R11" i="1" s="1"/>
  <c r="Q8" i="2" s="1" a="1"/>
  <c r="Q8" i="2" s="1"/>
  <c r="J17" i="3"/>
  <c r="J13" i="3"/>
  <c r="J11" i="1" s="1"/>
  <c r="I8" i="2" s="1" a="1"/>
  <c r="I8" i="2" s="1"/>
  <c r="J8" i="3"/>
  <c r="F11" i="1" s="1"/>
  <c r="E8" i="2" s="1" a="1"/>
  <c r="E8" i="2" s="1"/>
  <c r="J70" i="3"/>
  <c r="BK11" i="1" s="1"/>
  <c r="BH8" i="2" s="1" a="1"/>
  <c r="BH8" i="2" s="1"/>
  <c r="J69" i="3"/>
  <c r="BJ11" i="1" s="1"/>
  <c r="BG8" i="2" s="1" a="1"/>
  <c r="BG8" i="2" s="1"/>
  <c r="J68" i="3"/>
  <c r="BI11" i="1" s="1"/>
  <c r="BF8" i="2" s="1" a="1"/>
  <c r="BF8" i="2" s="1"/>
  <c r="J62" i="3"/>
  <c r="BC11" i="1" s="1"/>
  <c r="AZ8" i="2" s="1" a="1"/>
  <c r="AZ8" i="2" s="1"/>
  <c r="J61" i="3"/>
  <c r="BB11" i="1" s="1"/>
  <c r="AY8" i="2" s="1" a="1"/>
  <c r="AY8" i="2" s="1"/>
  <c r="J60" i="3"/>
  <c r="BA11" i="1" s="1"/>
  <c r="AX8" i="2" s="1" a="1"/>
  <c r="AX8" i="2" s="1"/>
  <c r="J52" i="3"/>
  <c r="AT11" i="1" s="1"/>
  <c r="AR8" i="2" s="1" a="1"/>
  <c r="AR8" i="2" s="1"/>
  <c r="J51" i="3"/>
  <c r="AS11" i="1" s="1"/>
  <c r="AQ8" i="2" s="1" a="1"/>
  <c r="AQ8" i="2" s="1"/>
  <c r="J50" i="3"/>
  <c r="AR11" i="1" s="1"/>
  <c r="AP8" i="2" s="1" a="1"/>
  <c r="AP8" i="2" s="1"/>
  <c r="J44" i="3"/>
  <c r="AL11" i="1" s="1"/>
  <c r="AJ8" i="2" s="1" a="1"/>
  <c r="AJ8" i="2" s="1"/>
  <c r="J43" i="3"/>
  <c r="AK11" i="1" s="1"/>
  <c r="AI8" i="2" s="1" a="1"/>
  <c r="AI8" i="2" s="1"/>
  <c r="J41" i="3"/>
  <c r="AI11" i="1" s="1"/>
  <c r="AH8" i="2" s="1" a="1"/>
  <c r="AH8" i="2" s="1"/>
  <c r="J35" i="3"/>
  <c r="AC11" i="1" s="1"/>
  <c r="AB8" i="2" s="1" a="1"/>
  <c r="AB8" i="2" s="1"/>
  <c r="J34" i="3"/>
  <c r="AB11" i="1" s="1"/>
  <c r="AA8" i="2" s="1" a="1"/>
  <c r="AA8" i="2" s="1"/>
  <c r="J65" i="3"/>
  <c r="BF11" i="1" s="1"/>
  <c r="BC8" i="2" s="1" a="1"/>
  <c r="BC8" i="2" s="1"/>
  <c r="J47" i="3"/>
  <c r="AO11" i="1" s="1"/>
  <c r="AM8" i="2" s="1" a="1"/>
  <c r="AM8" i="2" s="1"/>
  <c r="J26" i="3"/>
  <c r="U11" i="1" s="1"/>
  <c r="T8" i="2" s="1" a="1"/>
  <c r="T8" i="2" s="1"/>
  <c r="J23" i="3"/>
  <c r="S11" i="1" s="1"/>
  <c r="R8" i="2" s="1" a="1"/>
  <c r="R8" i="2" s="1"/>
  <c r="J18" i="3"/>
  <c r="O11" i="1" s="1"/>
  <c r="N8" i="2" s="1" a="1"/>
  <c r="N8" i="2" s="1"/>
  <c r="J12" i="3"/>
  <c r="I11" i="1" s="1"/>
  <c r="H8" i="2" s="1" a="1"/>
  <c r="H8" i="2" s="1"/>
  <c r="J66" i="3"/>
  <c r="BG11" i="1" s="1"/>
  <c r="BD8" i="2" s="1" a="1"/>
  <c r="BD8" i="2" s="1"/>
  <c r="J56" i="3"/>
  <c r="AW11" i="1" s="1"/>
  <c r="AT8" i="2" s="1" a="1"/>
  <c r="AT8" i="2" s="1"/>
  <c r="J48" i="3"/>
  <c r="AP11" i="1" s="1"/>
  <c r="AN8" i="2" s="1" a="1"/>
  <c r="AN8" i="2" s="1"/>
  <c r="J37" i="3"/>
  <c r="AE11" i="1" s="1"/>
  <c r="AD8" i="2" s="1" a="1"/>
  <c r="AD8" i="2" s="1"/>
  <c r="J29" i="3"/>
  <c r="X11" i="1" s="1"/>
  <c r="W8" i="2" s="1" a="1"/>
  <c r="W8" i="2" s="1"/>
  <c r="J20" i="3"/>
  <c r="P11" i="1" s="1"/>
  <c r="O8" i="2" s="1" a="1"/>
  <c r="O8" i="2" s="1"/>
  <c r="J16" i="3"/>
  <c r="M11" i="1" s="1"/>
  <c r="L8" i="2" s="1" a="1"/>
  <c r="L8" i="2" s="1"/>
  <c r="J14" i="3"/>
  <c r="K11" i="1" s="1"/>
  <c r="J8" i="2" s="1" a="1"/>
  <c r="J8" i="2" s="1"/>
  <c r="J9" i="3"/>
  <c r="G11" i="1" s="1"/>
  <c r="F8" i="2" s="1" a="1"/>
  <c r="F8" i="2" s="1"/>
  <c r="J57" i="3"/>
  <c r="AX11" i="1" s="1"/>
  <c r="AU8" i="2" s="1" a="1"/>
  <c r="AU8" i="2" s="1"/>
  <c r="J38" i="3"/>
  <c r="AF11" i="1" s="1"/>
  <c r="AE8" i="2" s="1" a="1"/>
  <c r="AE8" i="2" s="1"/>
  <c r="J24" i="3"/>
  <c r="T11" i="1" s="1"/>
  <c r="S8" i="2" s="1" a="1"/>
  <c r="S8" i="2" s="1"/>
  <c r="J64" i="3"/>
  <c r="BE11" i="1" s="1"/>
  <c r="BB8" i="2" s="1" a="1"/>
  <c r="BB8" i="2" s="1"/>
  <c r="J46" i="3"/>
  <c r="AN11" i="1" s="1"/>
  <c r="AL8" i="2" s="1" a="1"/>
  <c r="AL8" i="2" s="1"/>
  <c r="J28" i="3"/>
  <c r="W11" i="1" s="1"/>
  <c r="V8" i="2" s="1" a="1"/>
  <c r="V8" i="2" s="1"/>
  <c r="J15" i="3"/>
  <c r="L11" i="1" s="1"/>
  <c r="K8" i="2" s="1" a="1"/>
  <c r="K8" i="2" s="1"/>
  <c r="J58" i="3"/>
  <c r="AY11" i="1" s="1"/>
  <c r="AV8" i="2" s="1" a="1"/>
  <c r="AV8" i="2" s="1"/>
  <c r="J7" i="3"/>
  <c r="E11" i="1" s="1"/>
  <c r="D8" i="2" s="1" a="1"/>
  <c r="D8" i="2" s="1"/>
  <c r="J39" i="3"/>
  <c r="AG11" i="1" s="1"/>
  <c r="AF8" i="2" s="1" a="1"/>
  <c r="AF8" i="2" s="1"/>
  <c r="J30" i="3"/>
  <c r="Y11" i="1" s="1"/>
  <c r="X8" i="2" s="1" a="1"/>
  <c r="X8" i="2" s="1"/>
  <c r="J11" i="3"/>
  <c r="H11" i="1" s="1"/>
  <c r="G8" i="2" s="1" a="1"/>
  <c r="G8" i="2" s="1"/>
  <c r="J21" i="3"/>
  <c r="Q11" i="1" s="1"/>
  <c r="P8" i="2" s="1" a="1"/>
  <c r="P8" i="2" s="1"/>
  <c r="B6" i="10"/>
  <c r="C6" i="10" s="1"/>
  <c r="H5" i="12"/>
  <c r="H4" i="12" s="1"/>
  <c r="B4" i="12" s="1"/>
  <c r="L4" i="3" s="1"/>
  <c r="C13" i="1" s="1"/>
  <c r="B10" i="2" s="1" a="1"/>
  <c r="B10" i="2" s="1"/>
  <c r="B20" i="7"/>
  <c r="C20" i="7" s="1"/>
  <c r="B20" i="5"/>
  <c r="C20" i="5" s="1"/>
  <c r="C8" i="6"/>
  <c r="B8" i="6" s="1"/>
  <c r="B6" i="6" s="1"/>
  <c r="F67" i="3"/>
  <c r="BH7" i="1" s="1"/>
  <c r="BE4" i="2" s="1" a="1"/>
  <c r="BE4" i="2" s="1"/>
  <c r="F63" i="3"/>
  <c r="BD7" i="1" s="1"/>
  <c r="BA4" i="2" s="1" a="1"/>
  <c r="BA4" i="2" s="1"/>
  <c r="F59" i="3"/>
  <c r="AZ7" i="1" s="1"/>
  <c r="AW4" i="2" s="1" a="1"/>
  <c r="AW4" i="2" s="1"/>
  <c r="F55" i="3"/>
  <c r="AV7" i="1" s="1"/>
  <c r="AS4" i="2" s="1" a="1"/>
  <c r="AS4" i="2" s="1"/>
  <c r="F49" i="3"/>
  <c r="AQ7" i="1" s="1"/>
  <c r="AO4" i="2" s="1" a="1"/>
  <c r="AO4" i="2" s="1"/>
  <c r="F45" i="3"/>
  <c r="AM7" i="1" s="1"/>
  <c r="AK4" i="2" s="1" a="1"/>
  <c r="AK4" i="2" s="1"/>
  <c r="F40" i="3"/>
  <c r="AH7" i="1" s="1"/>
  <c r="AG4" i="2" s="1" a="1"/>
  <c r="AG4" i="2" s="1"/>
  <c r="F36" i="3"/>
  <c r="AD7" i="1" s="1"/>
  <c r="AC4" i="2" s="1" a="1"/>
  <c r="AC4" i="2" s="1"/>
  <c r="F31" i="3"/>
  <c r="Z7" i="1" s="1"/>
  <c r="Y4" i="2" s="1" a="1"/>
  <c r="Y4" i="2" s="1"/>
  <c r="F27" i="3"/>
  <c r="V7" i="1" s="1"/>
  <c r="U4" i="2" s="1" a="1"/>
  <c r="U4" i="2" s="1"/>
  <c r="F22" i="3"/>
  <c r="R7" i="1" s="1"/>
  <c r="Q4" i="2" s="1" a="1"/>
  <c r="Q4" i="2" s="1"/>
  <c r="F17" i="3"/>
  <c r="B17" i="3" s="1"/>
  <c r="F13" i="3"/>
  <c r="J7" i="1" s="1"/>
  <c r="I4" i="2" s="1" a="1"/>
  <c r="I4" i="2" s="1"/>
  <c r="F24" i="3"/>
  <c r="T7" i="1" s="1"/>
  <c r="S4" i="2" s="1" a="1"/>
  <c r="S4" i="2" s="1"/>
  <c r="F23" i="3"/>
  <c r="S7" i="1" s="1"/>
  <c r="R4" i="2" s="1" a="1"/>
  <c r="R4" i="2" s="1"/>
  <c r="F16" i="3"/>
  <c r="M7" i="1" s="1"/>
  <c r="L4" i="2" s="1" a="1"/>
  <c r="L4" i="2" s="1"/>
  <c r="F15" i="3"/>
  <c r="L7" i="1" s="1"/>
  <c r="K4" i="2" s="1" a="1"/>
  <c r="K4" i="2" s="1"/>
  <c r="F14" i="3"/>
  <c r="K7" i="1" s="1"/>
  <c r="J4" i="2" s="1" a="1"/>
  <c r="J4" i="2" s="1"/>
  <c r="F7" i="3"/>
  <c r="E7" i="1" s="1"/>
  <c r="D4" i="2" s="1" a="1"/>
  <c r="D4" i="2" s="1"/>
  <c r="F69" i="3"/>
  <c r="BJ7" i="1" s="1"/>
  <c r="BG4" i="2" s="1" a="1"/>
  <c r="BG4" i="2" s="1"/>
  <c r="F62" i="3"/>
  <c r="BC7" i="1" s="1"/>
  <c r="AZ4" i="2" s="1" a="1"/>
  <c r="AZ4" i="2" s="1"/>
  <c r="F60" i="3"/>
  <c r="BA7" i="1" s="1"/>
  <c r="AX4" i="2" s="1" a="1"/>
  <c r="AX4" i="2" s="1"/>
  <c r="F57" i="3"/>
  <c r="AX7" i="1" s="1"/>
  <c r="AU4" i="2" s="1" a="1"/>
  <c r="AU4" i="2" s="1"/>
  <c r="F51" i="3"/>
  <c r="AS7" i="1" s="1"/>
  <c r="AQ4" i="2" s="1" a="1"/>
  <c r="AQ4" i="2" s="1"/>
  <c r="F44" i="3"/>
  <c r="AL7" i="1" s="1"/>
  <c r="AJ4" i="2" s="1" a="1"/>
  <c r="AJ4" i="2" s="1"/>
  <c r="F41" i="3"/>
  <c r="AI7" i="1" s="1"/>
  <c r="AH4" i="2" s="1" a="1"/>
  <c r="AH4" i="2" s="1"/>
  <c r="F38" i="3"/>
  <c r="AF7" i="1" s="1"/>
  <c r="AE4" i="2" s="1" a="1"/>
  <c r="AE4" i="2" s="1"/>
  <c r="F34" i="3"/>
  <c r="AB7" i="1" s="1"/>
  <c r="AA4" i="2" s="1" a="1"/>
  <c r="AA4" i="2" s="1"/>
  <c r="F11" i="3"/>
  <c r="H7" i="1" s="1"/>
  <c r="G4" i="2" s="1" a="1"/>
  <c r="G4" i="2" s="1"/>
  <c r="F64" i="3"/>
  <c r="BE7" i="1" s="1"/>
  <c r="BB4" i="2" s="1" a="1"/>
  <c r="BB4" i="2" s="1"/>
  <c r="F58" i="3"/>
  <c r="AY7" i="1" s="1"/>
  <c r="AV4" i="2" s="1" a="1"/>
  <c r="AV4" i="2" s="1"/>
  <c r="F46" i="3"/>
  <c r="AN7" i="1" s="1"/>
  <c r="AL4" i="2" s="1" a="1"/>
  <c r="AL4" i="2" s="1"/>
  <c r="F39" i="3"/>
  <c r="AG7" i="1" s="1"/>
  <c r="AF4" i="2" s="1" a="1"/>
  <c r="AF4" i="2" s="1"/>
  <c r="F30" i="3"/>
  <c r="Y7" i="1" s="1"/>
  <c r="X4" i="2" s="1" a="1"/>
  <c r="X4" i="2" s="1"/>
  <c r="F28" i="3"/>
  <c r="W7" i="1" s="1"/>
  <c r="V4" i="2" s="1" a="1"/>
  <c r="V4" i="2" s="1"/>
  <c r="F21" i="3"/>
  <c r="Q7" i="1" s="1"/>
  <c r="P4" i="2" s="1" a="1"/>
  <c r="P4" i="2" s="1"/>
  <c r="F70" i="3"/>
  <c r="BK7" i="1" s="1"/>
  <c r="BH4" i="2" s="1" a="1"/>
  <c r="BH4" i="2" s="1"/>
  <c r="F68" i="3"/>
  <c r="BI7" i="1" s="1"/>
  <c r="BF4" i="2" s="1" a="1"/>
  <c r="BF4" i="2" s="1"/>
  <c r="F65" i="3"/>
  <c r="BF7" i="1" s="1"/>
  <c r="BC4" i="2" s="1" a="1"/>
  <c r="BC4" i="2" s="1"/>
  <c r="F61" i="3"/>
  <c r="BB7" i="1" s="1"/>
  <c r="AY4" i="2" s="1" a="1"/>
  <c r="AY4" i="2" s="1"/>
  <c r="F52" i="3"/>
  <c r="AT7" i="1" s="1"/>
  <c r="AR4" i="2" s="1" a="1"/>
  <c r="AR4" i="2" s="1"/>
  <c r="F50" i="3"/>
  <c r="AR7" i="1" s="1"/>
  <c r="AP4" i="2" s="1" a="1"/>
  <c r="AP4" i="2" s="1"/>
  <c r="F47" i="3"/>
  <c r="AO7" i="1" s="1"/>
  <c r="AM4" i="2" s="1" a="1"/>
  <c r="AM4" i="2" s="1"/>
  <c r="F43" i="3"/>
  <c r="AK7" i="1" s="1"/>
  <c r="AI4" i="2" s="1" a="1"/>
  <c r="AI4" i="2" s="1"/>
  <c r="F35" i="3"/>
  <c r="AC7" i="1" s="1"/>
  <c r="AB4" i="2" s="1" a="1"/>
  <c r="AB4" i="2" s="1"/>
  <c r="F18" i="3"/>
  <c r="O7" i="1" s="1"/>
  <c r="N4" i="2" s="1" a="1"/>
  <c r="N4" i="2" s="1"/>
  <c r="F20" i="3"/>
  <c r="P7" i="1" s="1"/>
  <c r="O4" i="2" s="1" a="1"/>
  <c r="O4" i="2" s="1"/>
  <c r="F12" i="3"/>
  <c r="I7" i="1" s="1"/>
  <c r="H4" i="2" s="1" a="1"/>
  <c r="H4" i="2" s="1"/>
  <c r="F9" i="3"/>
  <c r="G7" i="1" s="1"/>
  <c r="F4" i="2" s="1" a="1"/>
  <c r="F4" i="2" s="1"/>
  <c r="F29" i="3"/>
  <c r="X7" i="1" s="1"/>
  <c r="W4" i="2" s="1" a="1"/>
  <c r="W4" i="2" s="1"/>
  <c r="F66" i="3"/>
  <c r="BG7" i="1" s="1"/>
  <c r="BD4" i="2" s="1" a="1"/>
  <c r="BD4" i="2" s="1"/>
  <c r="F56" i="3"/>
  <c r="AW7" i="1" s="1"/>
  <c r="AT4" i="2" s="1" a="1"/>
  <c r="AT4" i="2" s="1"/>
  <c r="F48" i="3"/>
  <c r="AP7" i="1" s="1"/>
  <c r="AN4" i="2" s="1" a="1"/>
  <c r="AN4" i="2" s="1"/>
  <c r="F37" i="3"/>
  <c r="AE7" i="1" s="1"/>
  <c r="AD4" i="2" s="1" a="1"/>
  <c r="AD4" i="2" s="1"/>
  <c r="B33" i="6"/>
  <c r="C33" i="6" s="1"/>
  <c r="B26" i="6"/>
  <c r="C26" i="6" s="1"/>
  <c r="D26" i="3"/>
  <c r="U5" i="1" s="1"/>
  <c r="T2" i="2" s="1" a="1"/>
  <c r="T2" i="2" s="1"/>
  <c r="B26" i="7"/>
  <c r="C26" i="7" s="1"/>
  <c r="C81" i="7"/>
  <c r="B81" i="7" s="1"/>
  <c r="G68" i="3" s="1"/>
  <c r="BI8" i="1" s="1"/>
  <c r="BF5" i="2" s="1" a="1"/>
  <c r="BF5" i="2" s="1"/>
  <c r="B33" i="9"/>
  <c r="C33" i="9" s="1"/>
  <c r="H5" i="6"/>
  <c r="H4" i="6" s="1"/>
  <c r="F5" i="8"/>
  <c r="F4" i="8" s="1"/>
  <c r="B4" i="8" s="1"/>
  <c r="H4" i="3" s="1"/>
  <c r="C9" i="1" s="1"/>
  <c r="B6" i="2" s="1" a="1"/>
  <c r="B6" i="2" s="1"/>
  <c r="C34" i="10"/>
  <c r="B34" i="10" s="1"/>
  <c r="B33" i="10" s="1"/>
  <c r="C33" i="10" s="1"/>
  <c r="C6" i="6" l="1"/>
  <c r="F6" i="3"/>
  <c r="BI6" i="1"/>
  <c r="BF3" i="2" s="1" a="1"/>
  <c r="BF3" i="2" s="1"/>
  <c r="B68" i="3"/>
  <c r="BI35" i="1" s="1"/>
  <c r="BF32" i="2" s="1" a="1"/>
  <c r="BF32" i="2" s="1"/>
  <c r="J6" i="3"/>
  <c r="D11" i="1" s="1"/>
  <c r="C8" i="2" s="1" a="1"/>
  <c r="C8" i="2" s="1"/>
  <c r="B6" i="11"/>
  <c r="K7" i="3"/>
  <c r="E12" i="1" s="1"/>
  <c r="D9" i="2" s="1" a="1"/>
  <c r="D9" i="2" s="1"/>
  <c r="E36" i="3"/>
  <c r="AD6" i="1" s="1"/>
  <c r="AC3" i="2" s="1" a="1"/>
  <c r="AC3" i="2" s="1"/>
  <c r="E20" i="3"/>
  <c r="P6" i="1" s="1"/>
  <c r="O3" i="2" s="1" a="1"/>
  <c r="O3" i="2" s="1"/>
  <c r="B43" i="3"/>
  <c r="AK35" i="1" s="1"/>
  <c r="AI32" i="2" s="1" a="1"/>
  <c r="AI32" i="2" s="1"/>
  <c r="B58" i="3"/>
  <c r="AY35" i="1" s="1"/>
  <c r="AV32" i="2" s="1" a="1"/>
  <c r="AV32" i="2" s="1"/>
  <c r="B31" i="3"/>
  <c r="Z35" i="1" s="1"/>
  <c r="Y32" i="2" s="1" a="1"/>
  <c r="Y32" i="2" s="1"/>
  <c r="B22" i="3"/>
  <c r="R35" i="1" s="1"/>
  <c r="Q32" i="2" s="1" a="1"/>
  <c r="Q32" i="2" s="1"/>
  <c r="B49" i="3"/>
  <c r="AQ35" i="1" s="1"/>
  <c r="AO32" i="2" s="1" a="1"/>
  <c r="AO32" i="2" s="1"/>
  <c r="B16" i="3"/>
  <c r="M35" i="1" s="1"/>
  <c r="L32" i="2" s="1" a="1"/>
  <c r="L32" i="2" s="1"/>
  <c r="B34" i="3"/>
  <c r="AB35" i="1" s="1"/>
  <c r="AA32" i="2" s="1" a="1"/>
  <c r="AA32" i="2" s="1"/>
  <c r="B62" i="3"/>
  <c r="BC35" i="1" s="1"/>
  <c r="AZ32" i="2" s="1" a="1"/>
  <c r="AZ32" i="2" s="1"/>
  <c r="B40" i="3"/>
  <c r="AH35" i="1" s="1"/>
  <c r="AG32" i="2" s="1" a="1"/>
  <c r="AG32" i="2" s="1"/>
  <c r="B12" i="3"/>
  <c r="I35" i="1" s="1"/>
  <c r="H32" i="2" s="1" a="1"/>
  <c r="H32" i="2" s="1"/>
  <c r="B4" i="3"/>
  <c r="C35" i="1" s="1"/>
  <c r="B32" i="2" s="1" a="1"/>
  <c r="B32" i="2" s="1"/>
  <c r="B23" i="3"/>
  <c r="S35" i="1" s="1"/>
  <c r="R32" i="2" s="1" a="1"/>
  <c r="R32" i="2" s="1"/>
  <c r="B46" i="3"/>
  <c r="AN35" i="1" s="1"/>
  <c r="AL32" i="2" s="1" a="1"/>
  <c r="AL32" i="2" s="1"/>
  <c r="B64" i="3"/>
  <c r="BE35" i="1" s="1"/>
  <c r="BB32" i="2" s="1" a="1"/>
  <c r="BB32" i="2" s="1"/>
  <c r="I11" i="3"/>
  <c r="H10" i="1" s="1"/>
  <c r="G7" i="2" s="1" a="1"/>
  <c r="G7" i="2" s="1"/>
  <c r="B39" i="3"/>
  <c r="AG35" i="1" s="1"/>
  <c r="AF32" i="2" s="1" a="1"/>
  <c r="AF32" i="2" s="1"/>
  <c r="B15" i="3"/>
  <c r="L35" i="1" s="1"/>
  <c r="K32" i="2" s="1" a="1"/>
  <c r="K32" i="2" s="1"/>
  <c r="B51" i="3"/>
  <c r="AS35" i="1" s="1"/>
  <c r="AQ32" i="2" s="1" a="1"/>
  <c r="AQ32" i="2" s="1"/>
  <c r="B60" i="3"/>
  <c r="BA35" i="1" s="1"/>
  <c r="AX32" i="2" s="1" a="1"/>
  <c r="AX32" i="2" s="1"/>
  <c r="F26" i="3"/>
  <c r="U7" i="1" s="1"/>
  <c r="T4" i="2" s="1" a="1"/>
  <c r="T4" i="2" s="1"/>
  <c r="F33" i="3"/>
  <c r="AA7" i="1" s="1"/>
  <c r="Z4" i="2" s="1" a="1"/>
  <c r="Z4" i="2" s="1"/>
  <c r="F8" i="3"/>
  <c r="F7" i="1" s="1"/>
  <c r="E4" i="2" s="1" a="1"/>
  <c r="E4" i="2" s="1"/>
  <c r="G36" i="3"/>
  <c r="AD8" i="1" s="1"/>
  <c r="AC5" i="2" s="1" a="1"/>
  <c r="AC5" i="2" s="1"/>
  <c r="E11" i="3"/>
  <c r="E33" i="3"/>
  <c r="AA6" i="1" s="1"/>
  <c r="Z3" i="2" s="1" a="1"/>
  <c r="Z3" i="2" s="1"/>
  <c r="B33" i="4"/>
  <c r="D36" i="3"/>
  <c r="B61" i="3"/>
  <c r="BB35" i="1" s="1"/>
  <c r="AY32" i="2" s="1" a="1"/>
  <c r="AY32" i="2" s="1"/>
  <c r="B35" i="3"/>
  <c r="AC35" i="1" s="1"/>
  <c r="AB32" i="2" s="1" a="1"/>
  <c r="AB32" i="2" s="1"/>
  <c r="B57" i="3"/>
  <c r="AX35" i="1" s="1"/>
  <c r="AU32" i="2" s="1" a="1"/>
  <c r="AU32" i="2" s="1"/>
  <c r="B44" i="3"/>
  <c r="AL35" i="1" s="1"/>
  <c r="AJ32" i="2" s="1" a="1"/>
  <c r="AJ32" i="2" s="1"/>
  <c r="B66" i="3"/>
  <c r="BG35" i="1" s="1"/>
  <c r="BD32" i="2" s="1" a="1"/>
  <c r="BD32" i="2" s="1"/>
  <c r="B47" i="3"/>
  <c r="AO35" i="1" s="1"/>
  <c r="AM32" i="2" s="1" a="1"/>
  <c r="AM32" i="2" s="1"/>
  <c r="B21" i="3"/>
  <c r="Q35" i="1" s="1"/>
  <c r="P32" i="2" s="1" a="1"/>
  <c r="P32" i="2" s="1"/>
  <c r="B45" i="3"/>
  <c r="AM35" i="1" s="1"/>
  <c r="AK32" i="2" s="1" a="1"/>
  <c r="AK32" i="2" s="1"/>
  <c r="B9" i="3"/>
  <c r="G35" i="1" s="1"/>
  <c r="F32" i="2" s="1" a="1"/>
  <c r="F32" i="2" s="1"/>
  <c r="B28" i="3"/>
  <c r="W35" i="1" s="1"/>
  <c r="V32" i="2" s="1" a="1"/>
  <c r="V32" i="2" s="1"/>
  <c r="B50" i="3"/>
  <c r="AR35" i="1" s="1"/>
  <c r="AP32" i="2" s="1" a="1"/>
  <c r="AP32" i="2" s="1"/>
  <c r="L26" i="3"/>
  <c r="U13" i="1" s="1"/>
  <c r="T10" i="2" s="1" a="1"/>
  <c r="T10" i="2" s="1"/>
  <c r="L11" i="3"/>
  <c r="H13" i="1" s="1"/>
  <c r="G10" i="2" s="1" a="1"/>
  <c r="G10" i="2" s="1"/>
  <c r="C33" i="11"/>
  <c r="K33" i="3"/>
  <c r="AA12" i="1" s="1"/>
  <c r="Z9" i="2" s="1" a="1"/>
  <c r="Z9" i="2" s="1"/>
  <c r="I33" i="3"/>
  <c r="AA10" i="1" s="1"/>
  <c r="Z7" i="2" s="1" a="1"/>
  <c r="Z7" i="2" s="1"/>
  <c r="J36" i="3"/>
  <c r="AD11" i="1" s="1"/>
  <c r="AC8" i="2" s="1" a="1"/>
  <c r="AC8" i="2" s="1"/>
  <c r="G11" i="3"/>
  <c r="H8" i="1" s="1"/>
  <c r="G5" i="2" s="1" a="1"/>
  <c r="G5" i="2" s="1"/>
  <c r="B65" i="3"/>
  <c r="BF35" i="1" s="1"/>
  <c r="BC32" i="2" s="1" a="1"/>
  <c r="BC32" i="2" s="1"/>
  <c r="B18" i="3"/>
  <c r="O35" i="1" s="1"/>
  <c r="N32" i="2" s="1" a="1"/>
  <c r="N32" i="2" s="1"/>
  <c r="J33" i="3"/>
  <c r="AA11" i="1" s="1"/>
  <c r="Z8" i="2" s="1" a="1"/>
  <c r="Z8" i="2" s="1"/>
  <c r="G20" i="3"/>
  <c r="P8" i="1" s="1"/>
  <c r="O5" i="2" s="1" a="1"/>
  <c r="O5" i="2" s="1"/>
  <c r="N9" i="1"/>
  <c r="M6" i="2" s="1" a="1"/>
  <c r="M6" i="2" s="1"/>
  <c r="N10" i="1"/>
  <c r="M7" i="2" s="1" a="1"/>
  <c r="M7" i="2" s="1"/>
  <c r="B6" i="8"/>
  <c r="H7" i="3"/>
  <c r="E9" i="1" s="1"/>
  <c r="D6" i="2" s="1" a="1"/>
  <c r="D6" i="2" s="1"/>
  <c r="B8" i="3"/>
  <c r="F35" i="1" s="1"/>
  <c r="E32" i="2" s="1" a="1"/>
  <c r="E32" i="2" s="1"/>
  <c r="B52" i="3"/>
  <c r="AT35" i="1" s="1"/>
  <c r="AR32" i="2" s="1" a="1"/>
  <c r="AR32" i="2" s="1"/>
  <c r="B24" i="3"/>
  <c r="T35" i="1" s="1"/>
  <c r="S32" i="2" s="1" a="1"/>
  <c r="S32" i="2" s="1"/>
  <c r="B67" i="3"/>
  <c r="BH35" i="1" s="1"/>
  <c r="BE32" i="2" s="1" a="1"/>
  <c r="BE32" i="2" s="1"/>
  <c r="B27" i="3"/>
  <c r="V35" i="1" s="1"/>
  <c r="U32" i="2" s="1" a="1"/>
  <c r="U32" i="2" s="1"/>
  <c r="B48" i="3"/>
  <c r="AP35" i="1" s="1"/>
  <c r="AN32" i="2" s="1" a="1"/>
  <c r="AN32" i="2" s="1"/>
  <c r="B69" i="3"/>
  <c r="BJ35" i="1" s="1"/>
  <c r="BG32" i="2" s="1" a="1"/>
  <c r="BG32" i="2" s="1"/>
  <c r="B59" i="3"/>
  <c r="AZ35" i="1" s="1"/>
  <c r="AW32" i="2" s="1" a="1"/>
  <c r="AW32" i="2" s="1"/>
  <c r="B29" i="3"/>
  <c r="X35" i="1" s="1"/>
  <c r="W32" i="2" s="1" a="1"/>
  <c r="W32" i="2" s="1"/>
  <c r="B55" i="3"/>
  <c r="AV35" i="1" s="1"/>
  <c r="AS32" i="2" s="1" a="1"/>
  <c r="AS32" i="2" s="1"/>
  <c r="B14" i="3"/>
  <c r="K35" i="1" s="1"/>
  <c r="J32" i="2" s="1" a="1"/>
  <c r="J32" i="2" s="1"/>
  <c r="B37" i="3"/>
  <c r="AE35" i="1" s="1"/>
  <c r="AD32" i="2" s="1" a="1"/>
  <c r="AD32" i="2" s="1"/>
  <c r="B56" i="3"/>
  <c r="AW35" i="1" s="1"/>
  <c r="AT32" i="2" s="1" a="1"/>
  <c r="AT32" i="2" s="1"/>
  <c r="L33" i="3"/>
  <c r="AA13" i="1" s="1"/>
  <c r="Z10" i="2" s="1" a="1"/>
  <c r="Z10" i="2" s="1"/>
  <c r="N13" i="1"/>
  <c r="M10" i="2" s="1" a="1"/>
  <c r="M10" i="2" s="1"/>
  <c r="N11" i="1"/>
  <c r="M8" i="2" s="1" a="1"/>
  <c r="M8" i="2" s="1"/>
  <c r="N8" i="1"/>
  <c r="M5" i="2" s="1" a="1"/>
  <c r="M5" i="2" s="1"/>
  <c r="N5" i="1"/>
  <c r="M2" i="2" s="1" a="1"/>
  <c r="M2" i="2" s="1"/>
  <c r="N7" i="1"/>
  <c r="M4" i="2" s="1" a="1"/>
  <c r="M4" i="2" s="1"/>
  <c r="N12" i="1"/>
  <c r="M9" i="2" s="1" a="1"/>
  <c r="M9" i="2" s="1"/>
  <c r="N6" i="1"/>
  <c r="M3" i="2" s="1" a="1"/>
  <c r="M3" i="2" s="1"/>
  <c r="N35" i="1"/>
  <c r="M32" i="2" s="1" a="1"/>
  <c r="M32" i="2" s="1"/>
  <c r="C6" i="8" l="1"/>
  <c r="H6" i="3"/>
  <c r="D9" i="1" s="1"/>
  <c r="C6" i="2" s="1" a="1"/>
  <c r="C6" i="2" s="1"/>
  <c r="B20" i="3"/>
  <c r="P35" i="1" s="1"/>
  <c r="O32" i="2" s="1" a="1"/>
  <c r="O32" i="2" s="1"/>
  <c r="AD5" i="1"/>
  <c r="AC2" i="2" s="1" a="1"/>
  <c r="AC2" i="2" s="1"/>
  <c r="B36" i="3"/>
  <c r="AD35" i="1" s="1"/>
  <c r="AC32" i="2" s="1" a="1"/>
  <c r="AC32" i="2" s="1"/>
  <c r="C33" i="4"/>
  <c r="D33" i="3"/>
  <c r="B26" i="3"/>
  <c r="U35" i="1" s="1"/>
  <c r="T32" i="2" s="1" a="1"/>
  <c r="T32" i="2" s="1"/>
  <c r="B7" i="3"/>
  <c r="E35" i="1" s="1"/>
  <c r="D32" i="2" s="1" a="1"/>
  <c r="D32" i="2" s="1"/>
  <c r="C6" i="11"/>
  <c r="K6" i="3"/>
  <c r="D12" i="1" s="1"/>
  <c r="C9" i="2" s="1" a="1"/>
  <c r="C9" i="2" s="1"/>
  <c r="D7" i="1"/>
  <c r="C4" i="2" s="1" a="1"/>
  <c r="C4" i="2" s="1"/>
  <c r="B6" i="3"/>
  <c r="D35" i="1" s="1"/>
  <c r="C32" i="2" s="1" a="1"/>
  <c r="C32" i="2" s="1"/>
  <c r="H6" i="1"/>
  <c r="G3" i="2" s="1" a="1"/>
  <c r="G3" i="2" s="1"/>
  <c r="B11" i="3"/>
  <c r="H35" i="1" s="1"/>
  <c r="G32" i="2" s="1" a="1"/>
  <c r="G32" i="2" s="1"/>
  <c r="AA5" i="1" l="1"/>
  <c r="Z2" i="2" s="1" a="1"/>
  <c r="Z2" i="2" s="1"/>
  <c r="B33" i="3"/>
  <c r="AA35" i="1" s="1"/>
  <c r="Z32" i="2" s="1" a="1"/>
  <c r="Z32" i="2" s="1"/>
</calcChain>
</file>

<file path=xl/sharedStrings.xml><?xml version="1.0" encoding="utf-8"?>
<sst xmlns="http://schemas.openxmlformats.org/spreadsheetml/2006/main" count="4832" uniqueCount="189">
  <si>
    <t>BANKS</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</si>
  <si>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</si>
  <si>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</si>
  <si>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</si>
  <si>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</si>
  <si>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</si>
  <si>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</si>
  <si>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</si>
  <si>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</si>
  <si>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</si>
  <si>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</si>
  <si>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</si>
  <si>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</si>
  <si>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</si>
  <si>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</si>
  <si>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</si>
  <si>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</si>
  <si>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</si>
  <si>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</si>
  <si>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</si>
  <si>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</si>
  <si>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</si>
  <si>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</si>
  <si>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</si>
  <si>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</si>
  <si>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</si>
  <si>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</si>
  <si>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</si>
  <si>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</si>
  <si>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</si>
  <si>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</si>
  <si>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</si>
  <si>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</si>
  <si>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</si>
  <si>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</si>
  <si>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</si>
  <si>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</si>
  <si>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</si>
  <si>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</si>
  <si>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</si>
  <si>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</si>
  <si>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</si>
  <si>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</si>
  <si>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</si>
  <si>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</si>
  <si>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</si>
  <si>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</si>
  <si>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</si>
  <si>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</si>
  <si>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</si>
  <si>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</si>
  <si>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</si>
  <si>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</si>
  <si>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</si>
  <si>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</si>
  <si>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</si>
  <si>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</si>
  <si>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</si>
  <si>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</si>
  <si>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</si>
  <si>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</si>
  <si>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</si>
  <si>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</si>
  <si>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</si>
  <si>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</si>
  <si>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</si>
  <si>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</si>
  <si>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</si>
  <si>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</si>
  <si>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</si>
  <si>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</si>
  <si>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</si>
  <si>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</si>
  <si>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</si>
  <si>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ANZ</t>
  </si>
  <si>
    <t>BENDIGO BANK</t>
  </si>
  <si>
    <t>CBA</t>
  </si>
  <si>
    <t>ING</t>
  </si>
  <si>
    <t>NAB</t>
  </si>
  <si>
    <t>WESTPAC</t>
  </si>
  <si>
    <t>BANK AUSTRALIA</t>
  </si>
  <si>
    <t>GREAT SOUTHERN BANK</t>
  </si>
  <si>
    <t>HUME BANK</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</si>
  <si>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</si>
  <si>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</si>
  <si>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</si>
  <si>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</si>
  <si>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</si>
  <si>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</si>
  <si>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</si>
  <si>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</si>
  <si>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</si>
  <si>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</si>
  <si>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</si>
  <si>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</si>
  <si>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</si>
  <si>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</si>
  <si>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</si>
  <si>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</si>
  <si>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</si>
  <si>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</si>
  <si>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</si>
  <si>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</si>
  <si>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</si>
  <si>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</si>
  <si>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</si>
  <si>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</si>
  <si>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</si>
  <si>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</si>
  <si>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</si>
  <si>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</si>
  <si>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</si>
  <si>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</si>
  <si>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</si>
  <si>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</si>
  <si>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</si>
  <si>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</si>
  <si>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</si>
  <si>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</si>
  <si>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</si>
  <si>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</si>
  <si>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</si>
  <si>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s4</t>
  </si>
  <si>
    <t>S5</t>
  </si>
  <si>
    <t>S6</t>
  </si>
  <si>
    <t>trans acct 1</t>
  </si>
  <si>
    <t>trans acct 2</t>
  </si>
  <si>
    <t>savings 1</t>
  </si>
  <si>
    <t>savings 2</t>
  </si>
  <si>
    <t>savings 3</t>
  </si>
  <si>
    <t>home loan</t>
  </si>
  <si>
    <t>WEIGHTED</t>
  </si>
  <si>
    <t>y</t>
  </si>
  <si>
    <t>n</t>
  </si>
  <si>
    <t>Y</t>
  </si>
  <si>
    <t>DEDUCTION CALCS</t>
  </si>
  <si>
    <t>TIMESTAMPS worksheet</t>
  </si>
  <si>
    <t>Pre Menu Messages</t>
  </si>
  <si>
    <t>1st menus (navigation)</t>
  </si>
  <si>
    <t>Mid Menu Messages</t>
  </si>
  <si>
    <t>2nd menu set (navigation)</t>
  </si>
  <si>
    <t>Post Menu Messages</t>
  </si>
  <si>
    <t>Call Answered/terminated</t>
  </si>
  <si>
    <t>CALL SPECIFIC NOTES</t>
  </si>
  <si>
    <t>IVR was struggling to understand what the reason was for calling was frustrating</t>
  </si>
  <si>
    <t>OVERALL COMMENTS</t>
  </si>
  <si>
    <t>"I'll just put you through to one of our team" makes you think you're about to get answered but then a minute of messaging plays before queue. Terribly long with poor error handling. Repeated push and promotion to use online message service. They have already called and isn't relevant for prospective customers.</t>
  </si>
  <si>
    <t>S4</t>
  </si>
  <si>
    <t xml:space="preserve"> y</t>
  </si>
  <si>
    <t xml:space="preserve"> Kept saying thanks! had ringing then more questions which confused progression, "options have changed. didnt answer</t>
  </si>
  <si>
    <t>didnt answer</t>
  </si>
  <si>
    <t xml:space="preserve"> didnt answer</t>
  </si>
  <si>
    <t xml:space="preserve"> didnt anaswer</t>
  </si>
  <si>
    <t>Simple and easy system with minimal messaging works very well. 2 different voices at end of messages when delays. 'Thanks for calling' repeated numerous times.</t>
  </si>
  <si>
    <t>"our options have changed", requests netbank client number, kept saying "not a valid card number"</t>
  </si>
  <si>
    <t>pre menu messaging abt natural disasters</t>
  </si>
  <si>
    <t>said all telephone staff r currently busy then answred 5 seconds later</t>
  </si>
  <si>
    <t xml:space="preserve"> what hte heck soo many layers and had mid menu messgaing iwth the voices keep switching</t>
  </si>
  <si>
    <t>Too much info/options squeezed into each menu item. Not efficient with mid menu messaging before asking for ID info even though a new customer. Privacy messages way too long. Could be quicker to navigate. It sounds like you're progressing and then you get messaging and then account id layers to delay before more messaging. Too much. Very assumptive that every call is an existing customer, especially when 'new products' options are selected. Simplified hybrid system on some calls is so much better especially when the old post menu messaging is removed. Unfortunately on some calls it remains.</t>
  </si>
  <si>
    <t>S</t>
  </si>
  <si>
    <t>savings 4</t>
  </si>
  <si>
    <t xml:space="preserve"> n</t>
  </si>
  <si>
    <t>said 10-15 wait</t>
  </si>
  <si>
    <t>said 15-20 min wait</t>
  </si>
  <si>
    <t xml:space="preserve">said10-15 min wait </t>
  </si>
  <si>
    <t>VERY difficult to hear due to mystery shopper</t>
  </si>
  <si>
    <t>up to here</t>
  </si>
  <si>
    <t>Long post menu messages and repeated promotion to go online. No obvious options for enquiries for new customers about savings account. Variable audio quality between messages.</t>
  </si>
  <si>
    <t xml:space="preserve"> keep pushing online, voice isnt welcoming and comes off rude lol</t>
  </si>
  <si>
    <t>asked for id wasnt accepting press #. caller didnt wait the full time (didnt wait till  12:42 but ended call at 12 mins)</t>
  </si>
  <si>
    <t>Messages too long post selections on some calls then not others. Voiceover very monotone and it drags. Clunky system a lot of the time. Multiple promotion of online banking.</t>
  </si>
  <si>
    <t xml:space="preserve"> -</t>
  </si>
  <si>
    <t>Asked for 8 digit customer number twice, call disconnected</t>
  </si>
  <si>
    <t>says "okay ill put you through now" then more menu</t>
  </si>
  <si>
    <t>said less than 2 mins wait</t>
  </si>
  <si>
    <t xml:space="preserve">asked for 8 digit twice </t>
  </si>
  <si>
    <t>call disconnected</t>
  </si>
  <si>
    <t>asked for 8 digit twice</t>
  </si>
  <si>
    <t>Poor account ID process for new customers with no option to select and a repeated request later on. Online assistant terrible for new customers. Frequent advise of 'putting you through now' which just leads to another menu or message. The recordings have some long gaps in them between messages.</t>
  </si>
  <si>
    <t>23 in queue</t>
  </si>
  <si>
    <t>inb a different voice is like "wwe no your waiting to speak to us someone will be with u as soon as they can"-&gt; implying a long wait but answers instantly (pniushed as not obvious progression))</t>
  </si>
  <si>
    <t>26 in queue</t>
  </si>
  <si>
    <t>16 position in queue</t>
  </si>
  <si>
    <t>GLITCH: repested part of the menu for no reason (i just included part of post menu)</t>
  </si>
  <si>
    <t>Some extra pre menu messages. Mixed voiceovers. Constant queue messaging is overdone. 'Please listen carefully as options have recently changed' is redundant as this has been in place for many months now. Not required or necessary to advise.</t>
  </si>
  <si>
    <t xml:space="preserve"> said call is next in queue</t>
  </si>
  <si>
    <t>said all team memebrs on calls at present then answers 4 secs later</t>
  </si>
  <si>
    <t>Sometimes post menu messages play and in other cases calls are answered straight after final menu (account id check). Long pauses sometimes between messages/recordings. The ID request scripting doesn't marry with a new customer choosing new accounts. It should say "if you are a new customer or don't have your account details, press #".</t>
  </si>
  <si>
    <t>Simple and easy system with short, easy menus and minimal messaging pre and post menus. Minimal and spaced out queue messaging with music works well. Tone and energy in voiceover excellent. Distimct and clear option for 'new customer looking to join' is unique and perfect for customer acquisition. Every other bank has options for 'new products' but not 'new customers'. Excellent point of difference.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</si>
</sst>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hh:mm:ss"/>
  </numFmts>
  <fonts count="54">
    <font>
      <sz val="12"/>
      <color theme="1"/>
      <name val="Calibri"/>
      <scheme val="minor"/>
    </font>
    <font>
      <sz val="10"/>
      <color theme="0"/>
      <name val="Calibri"/>
    </font>
    <font>
      <sz val="10"/>
      <color theme="1"/>
      <name val="Calibri"/>
    </font>
    <font>
      <sz val="12"/>
      <color theme="0"/>
      <name val="Calibri"/>
    </font>
    <font>
      <b/>
      <sz val="24"/>
      <color theme="0"/>
      <name val="Calibri"/>
    </font>
    <font>
      <b/>
      <sz val="20"/>
      <color rgb="FF000000"/>
      <name val="Calibri"/>
    </font>
    <font>
      <b/>
      <sz val="20"/>
      <color theme="0"/>
      <name val="Calibri"/>
    </font>
    <font>
      <sz val="12"/>
      <name val="Calibri"/>
    </font>
    <font>
      <b/>
      <sz val="18"/>
      <color theme="0"/>
      <name val="Calibri"/>
    </font>
    <font>
      <b/>
      <sz val="18"/>
      <color theme="1"/>
      <name val="Calibri"/>
    </font>
    <font>
      <b/>
      <sz val="12"/>
      <color rgb="FF000000"/>
      <name val="Calibri"/>
    </font>
    <font>
      <sz val="12"/>
      <color rgb="FF000000"/>
      <name val="Calibri"/>
    </font>
    <font>
      <sz val="12"/>
      <color theme="1"/>
      <name val="Calibri"/>
    </font>
    <font>
      <sz val="10"/>
      <color rgb="FF000000"/>
      <name val="Calibri"/>
    </font>
    <font>
      <b/>
      <sz val="10"/>
      <color rgb="FF000000"/>
      <name val="Calibri"/>
    </font>
    <font>
      <b/>
      <sz val="18"/>
      <color rgb="FF000000"/>
      <name val="Calibri"/>
    </font>
    <font>
      <b/>
      <sz val="14"/>
      <color theme="1"/>
      <name val="Calibri"/>
    </font>
    <font>
      <sz val="14"/>
      <color rgb="FF000000"/>
      <name val="Calibri"/>
    </font>
    <font>
      <b/>
      <sz val="14"/>
      <color rgb="FF000000"/>
      <name val="Calibri"/>
    </font>
    <font>
      <sz val="14"/>
      <color theme="1"/>
      <name val="Calibri"/>
    </font>
    <font>
      <b/>
      <sz val="20"/>
      <color theme="1"/>
      <name val="Calibri"/>
    </font>
    <font>
      <sz val="11"/>
      <color theme="0"/>
      <name val="Calibri"/>
    </font>
    <font>
      <b/>
      <sz val="11"/>
      <color theme="0"/>
      <name val="Calibri"/>
    </font>
    <font>
      <b/>
      <sz val="14"/>
      <color theme="0"/>
      <name val="Calibri"/>
    </font>
    <font>
      <b/>
      <sz val="14"/>
      <color theme="1"/>
      <name val="Source Sans Pro"/>
    </font>
    <font>
      <b/>
      <sz val="11"/>
      <color theme="1"/>
      <name val="Calibri"/>
    </font>
    <font>
      <sz val="14"/>
      <color rgb="FF000000"/>
      <name val="Source Sans Pro"/>
    </font>
    <font>
      <b/>
      <sz val="11"/>
      <color rgb="FF000000"/>
      <name val="Calibri"/>
    </font>
    <font>
      <b/>
      <sz val="14"/>
      <color rgb="FFFFFFFF"/>
      <name val="Source Sans Pro"/>
    </font>
    <font>
      <i/>
      <sz val="9"/>
      <color theme="1"/>
      <name val="Calibri"/>
    </font>
    <font>
      <b/>
      <sz val="16"/>
      <color rgb="FF000000"/>
      <name val="Calibri"/>
    </font>
    <font>
      <b/>
      <sz val="16"/>
      <color theme="0"/>
      <name val="Calibri"/>
    </font>
    <font>
      <b/>
      <i/>
      <sz val="16"/>
      <color theme="1"/>
      <name val="Calibri"/>
    </font>
    <font>
      <b/>
      <sz val="16"/>
      <color theme="1"/>
      <name val="Calibri"/>
    </font>
    <font>
      <i/>
      <sz val="14"/>
      <color theme="1"/>
      <name val="Calibri"/>
    </font>
    <font>
      <sz val="11"/>
      <color rgb="FF000000"/>
      <name val="Calibri"/>
    </font>
    <font>
      <i/>
      <sz val="8"/>
      <color rgb="FF7F7F7F"/>
      <name val="Calibri"/>
    </font>
    <font>
      <sz val="10"/>
      <color rgb="FF7F7F7F"/>
      <name val="Calibri"/>
    </font>
    <font>
      <sz val="11"/>
      <color theme="1"/>
      <name val="Calibri"/>
    </font>
    <font>
      <sz val="12"/>
      <color rgb="FF7F7F7F"/>
      <name val="Calibri"/>
    </font>
    <font>
      <b/>
      <i/>
      <sz val="11"/>
      <color theme="1"/>
      <name val="Calibri"/>
    </font>
    <font>
      <sz val="16"/>
      <color theme="0"/>
      <name val="Calibri"/>
    </font>
    <font>
      <i/>
      <sz val="11"/>
      <color theme="1"/>
      <name val="Calibri"/>
    </font>
    <font>
      <b/>
      <sz val="12"/>
      <color theme="1"/>
      <name val="Calibri"/>
    </font>
    <font>
      <i/>
      <sz val="14"/>
      <color theme="0"/>
      <name val="Calibri"/>
    </font>
    <font>
      <sz val="14"/>
      <color theme="0"/>
      <name val="Calibri"/>
    </font>
    <font>
      <sz val="9"/>
      <color theme="1"/>
      <name val="Calibri"/>
    </font>
    <font>
      <b/>
      <sz val="12"/>
      <color theme="0"/>
      <name val="Calibri"/>
    </font>
    <font>
      <b/>
      <i/>
      <sz val="9"/>
      <color theme="1"/>
      <name val="Calibri"/>
    </font>
    <font>
      <b/>
      <sz val="10"/>
      <color theme="1"/>
      <name val="Calibri"/>
    </font>
    <font>
      <sz val="12"/>
      <color rgb="FFFF0000"/>
      <name val="Calibri"/>
    </font>
    <font>
      <b/>
      <sz val="15"/>
      <color rgb="FF141414"/>
      <name val="Helvetica Neue"/>
    </font>
    <font>
      <b/>
      <sz val="20"/>
      <color rgb="FFFFFFFF"/>
      <name val="Calibri"/>
    </font>
    <font>
      <sz val="10"/>
      <color theme="1"/>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9">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medium">
        <color rgb="FF000000"/>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medium">
        <color rgb="FF000000"/>
      </right>
      <top/>
      <bottom style="thin">
        <color rgb="FFBFBFBF"/>
      </bottom>
      <diagonal/>
    </border>
    <border>
      <left/>
      <right style="medium">
        <color rgb="FF000000"/>
      </right>
      <top/>
      <bottom style="thin">
        <color rgb="FFBFBFBF"/>
      </bottom>
      <diagonal/>
    </border>
    <border>
      <left/>
      <right style="thin">
        <color rgb="FFBFBFBF"/>
      </right>
      <top/>
      <bottom style="medium">
        <color rgb="FF000000"/>
      </bottom>
      <diagonal/>
    </border>
    <border>
      <left/>
      <right style="thin">
        <color rgb="FFBFBFBF"/>
      </right>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BFBFBF"/>
      </left>
      <right style="medium">
        <color rgb="FF000000"/>
      </right>
      <top style="medium">
        <color rgb="FF000000"/>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medium">
        <color rgb="FF000000"/>
      </bottom>
      <diagonal/>
    </border>
    <border>
      <left/>
      <right/>
      <top/>
      <bottom style="thin">
        <color rgb="FFBFBFBF"/>
      </bottom>
      <diagonal/>
    </border>
    <border>
      <left/>
      <right style="thin">
        <color rgb="FF000000"/>
      </right>
      <top/>
      <bottom style="thin">
        <color rgb="FFBFBFBF"/>
      </bottom>
      <diagonal/>
    </border>
  </borders>
  <cellStyleXfs count="1">
    <xf numFmtId="0" fontId="0" fillId="0" borderId="0"/>
  </cellStyleXfs>
  <cellXfs count="420">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9" fontId="38" fillId="0" borderId="109" xfId="0" applyNumberFormat="1" applyFont="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0" fontId="12" fillId="2" borderId="109" xfId="0"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38" fillId="10"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35" fillId="0" borderId="119"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20" xfId="0" applyNumberFormat="1" applyFont="1" applyFill="1" applyBorder="1" applyAlignment="1">
      <alignment horizontal="center" vertical="center"/>
    </xf>
    <xf numFmtId="20" fontId="35" fillId="0" borderId="121" xfId="0" applyNumberFormat="1" applyFont="1" applyBorder="1" applyAlignment="1">
      <alignment horizontal="center" vertical="center"/>
    </xf>
    <xf numFmtId="166" fontId="35" fillId="10" borderId="120" xfId="0" applyNumberFormat="1" applyFont="1" applyFill="1" applyBorder="1" applyAlignment="1">
      <alignment horizontal="center" vertical="center"/>
    </xf>
    <xf numFmtId="0" fontId="11" fillId="0" borderId="122" xfId="0" applyFont="1" applyBorder="1" applyAlignment="1">
      <alignment horizontal="right"/>
    </xf>
    <xf numFmtId="166" fontId="35" fillId="0" borderId="121" xfId="0" applyNumberFormat="1" applyFont="1" applyBorder="1" applyAlignment="1">
      <alignment horizontal="center" vertical="center"/>
    </xf>
    <xf numFmtId="166" fontId="35" fillId="0" borderId="123" xfId="0" applyNumberFormat="1" applyFont="1" applyBorder="1" applyAlignment="1">
      <alignment horizontal="center" vertical="center"/>
    </xf>
    <xf numFmtId="166" fontId="35" fillId="10" borderId="124" xfId="0" applyNumberFormat="1" applyFont="1" applyFill="1" applyBorder="1" applyAlignment="1">
      <alignment horizontal="center" vertical="center"/>
    </xf>
    <xf numFmtId="0" fontId="11" fillId="0" borderId="19" xfId="0" applyFont="1" applyBorder="1" applyAlignment="1">
      <alignment horizontal="right"/>
    </xf>
    <xf numFmtId="166" fontId="35" fillId="15" borderId="125" xfId="0" applyNumberFormat="1" applyFont="1" applyFill="1" applyBorder="1" applyAlignment="1">
      <alignment horizontal="center" vertical="center"/>
    </xf>
    <xf numFmtId="20" fontId="35" fillId="0" borderId="126" xfId="0" applyNumberFormat="1" applyFont="1" applyBorder="1" applyAlignment="1">
      <alignment horizontal="center" vertical="center"/>
    </xf>
    <xf numFmtId="166" fontId="35" fillId="23" borderId="125" xfId="0" applyNumberFormat="1" applyFont="1" applyFill="1" applyBorder="1" applyAlignment="1">
      <alignment horizontal="center" vertical="center"/>
    </xf>
    <xf numFmtId="166" fontId="35" fillId="23" borderId="54" xfId="0" applyNumberFormat="1" applyFont="1" applyFill="1" applyBorder="1" applyAlignment="1">
      <alignment horizontal="center" vertical="center"/>
    </xf>
    <xf numFmtId="0" fontId="10" fillId="0" borderId="0" xfId="0" applyFont="1" applyAlignment="1">
      <alignment vertical="center"/>
    </xf>
    <xf numFmtId="0" fontId="2" fillId="0" borderId="58" xfId="0" applyFont="1" applyBorder="1" applyAlignment="1">
      <alignment horizontal="left" vertical="top" wrapText="1"/>
    </xf>
    <xf numFmtId="0" fontId="2" fillId="0" borderId="60"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2" fillId="0" borderId="0" xfId="0"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1" fontId="12" fillId="0" borderId="0" xfId="0" applyNumberFormat="1" applyFont="1"/>
    <xf numFmtId="0" fontId="43" fillId="24" borderId="69" xfId="0" applyFont="1" applyFill="1" applyBorder="1" applyAlignment="1">
      <alignment horizontal="center" vertical="center"/>
    </xf>
    <xf numFmtId="0" fontId="2" fillId="0" borderId="132" xfId="0" applyFont="1" applyBorder="1" applyAlignment="1">
      <alignment horizontal="left" vertical="top" wrapText="1"/>
    </xf>
    <xf numFmtId="9" fontId="2" fillId="0" borderId="60" xfId="0" applyNumberFormat="1" applyFont="1" applyBorder="1" applyAlignment="1">
      <alignment horizontal="left" vertical="top" wrapText="1"/>
    </xf>
    <xf numFmtId="166" fontId="35" fillId="0" borderId="133" xfId="0" applyNumberFormat="1" applyFont="1" applyBorder="1" applyAlignment="1">
      <alignment horizontal="center" vertical="center"/>
    </xf>
    <xf numFmtId="166" fontId="35" fillId="10" borderId="134" xfId="0" applyNumberFormat="1" applyFont="1" applyFill="1" applyBorder="1" applyAlignment="1">
      <alignment horizontal="center" vertical="center"/>
    </xf>
    <xf numFmtId="166" fontId="35" fillId="0" borderId="135" xfId="0" applyNumberFormat="1" applyFont="1" applyBorder="1" applyAlignment="1">
      <alignment horizontal="center" vertical="center"/>
    </xf>
    <xf numFmtId="166" fontId="35" fillId="23" borderId="136" xfId="0" applyNumberFormat="1" applyFont="1" applyFill="1" applyBorder="1" applyAlignment="1">
      <alignment horizontal="center" vertical="center"/>
    </xf>
    <xf numFmtId="0" fontId="52" fillId="18" borderId="75" xfId="0" applyFont="1" applyFill="1" applyBorder="1" applyAlignment="1">
      <alignment vertical="center"/>
    </xf>
    <xf numFmtId="166" fontId="38" fillId="0" borderId="118" xfId="0" applyNumberFormat="1" applyFont="1" applyBorder="1" applyAlignment="1">
      <alignment horizontal="center"/>
    </xf>
    <xf numFmtId="166" fontId="38" fillId="10" borderId="120" xfId="0" applyNumberFormat="1" applyFont="1" applyFill="1" applyBorder="1" applyAlignment="1">
      <alignment horizontal="center"/>
    </xf>
    <xf numFmtId="166" fontId="38" fillId="0" borderId="121" xfId="0" applyNumberFormat="1" applyFont="1" applyBorder="1" applyAlignment="1">
      <alignment horizontal="center"/>
    </xf>
    <xf numFmtId="166" fontId="38" fillId="23" borderId="125" xfId="0" applyNumberFormat="1" applyFont="1" applyFill="1" applyBorder="1" applyAlignment="1">
      <alignment horizontal="center"/>
    </xf>
    <xf numFmtId="167" fontId="35" fillId="0" borderId="121" xfId="0" applyNumberFormat="1" applyFont="1" applyBorder="1" applyAlignment="1">
      <alignment horizontal="center" vertical="center"/>
    </xf>
    <xf numFmtId="9" fontId="43" fillId="23" borderId="65" xfId="0" applyNumberFormat="1" applyFont="1" applyFill="1" applyBorder="1" applyAlignment="1">
      <alignment horizontal="center" vertical="center"/>
    </xf>
    <xf numFmtId="0" fontId="10" fillId="24" borderId="137" xfId="0" applyFont="1" applyFill="1" applyBorder="1" applyAlignment="1">
      <alignment horizontal="right" vertical="center"/>
    </xf>
    <xf numFmtId="0" fontId="10" fillId="24" borderId="138" xfId="0" applyFont="1" applyFill="1" applyBorder="1" applyAlignment="1">
      <alignment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9" fontId="2" fillId="0" borderId="132" xfId="0" applyNumberFormat="1" applyFont="1" applyBorder="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0" fontId="8" fillId="5" borderId="18"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7" xfId="0" applyFont="1" applyBorder="1"/>
    <xf numFmtId="0" fontId="12" fillId="32" borderId="128" xfId="0" applyFont="1" applyFill="1" applyBorder="1" applyAlignment="1">
      <alignment horizontal="left" vertical="center"/>
    </xf>
    <xf numFmtId="0" fontId="7" fillId="0" borderId="129" xfId="0" applyFont="1" applyBorder="1"/>
    <xf numFmtId="0" fontId="7" fillId="0" borderId="130" xfId="0" applyFont="1" applyBorder="1"/>
    <xf numFmtId="9" fontId="38" fillId="0" borderId="127" xfId="0" applyNumberFormat="1" applyFont="1" applyBorder="1" applyAlignment="1">
      <alignment horizontal="left" vertical="top" wrapText="1"/>
    </xf>
    <xf numFmtId="0" fontId="12" fillId="32" borderId="82" xfId="0" applyFont="1" applyFill="1" applyBorder="1" applyAlignment="1">
      <alignment horizontal="left" vertical="center"/>
    </xf>
    <xf numFmtId="0" fontId="7" fillId="0" borderId="131" xfId="0" applyFont="1" applyBorder="1"/>
    <xf numFmtId="9" fontId="2" fillId="0" borderId="86" xfId="0" applyNumberFormat="1" applyFont="1" applyBorder="1" applyAlignment="1">
      <alignment horizontal="left" vertical="top" wrapText="1"/>
    </xf>
    <xf numFmtId="0" fontId="53" fillId="0" borderId="132" xfId="0" applyFont="1" applyBorder="1" applyAlignment="1">
      <alignment horizontal="left" vertical="top" wrapText="1"/>
    </xf>
  </cellXfs>
  <cellStyles count="1">
    <cellStyle name="Normal" xfId="0" builtinId="0"/>
  </cellStyles>
  <dxfs count="114">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A2" sqref="A2:A4"/>
    </sheetView>
  </sheetViews>
  <sheetFormatPr baseColWidth="10" defaultColWidth="11.1640625" defaultRowHeight="16"/>
  <cols>
    <col min="1" max="1" width="37.66406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c r="A2" s="385" t="s">
        <v>0</v>
      </c>
      <c r="B2" s="6"/>
      <c r="C2" s="388">
        <v>46023</v>
      </c>
      <c r="D2" s="390" t="s">
        <v>1</v>
      </c>
      <c r="E2" s="391"/>
      <c r="F2" s="391"/>
      <c r="G2" s="391"/>
      <c r="H2" s="391"/>
      <c r="I2" s="391"/>
      <c r="J2" s="391"/>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2"/>
      <c r="AJ2" s="7"/>
      <c r="AK2" s="393" t="s">
        <v>2</v>
      </c>
      <c r="AL2" s="394"/>
      <c r="AM2" s="394"/>
      <c r="AN2" s="394"/>
      <c r="AO2" s="394"/>
      <c r="AP2" s="394"/>
      <c r="AQ2" s="394"/>
      <c r="AR2" s="394"/>
      <c r="AS2" s="394"/>
      <c r="AT2" s="395"/>
      <c r="AU2" s="7"/>
      <c r="AV2" s="399" t="s">
        <v>3</v>
      </c>
      <c r="AW2" s="394"/>
      <c r="AX2" s="394"/>
      <c r="AY2" s="394"/>
      <c r="AZ2" s="394"/>
      <c r="BA2" s="394"/>
      <c r="BB2" s="394"/>
      <c r="BC2" s="394"/>
      <c r="BD2" s="394"/>
      <c r="BE2" s="394"/>
      <c r="BF2" s="394"/>
      <c r="BG2" s="394"/>
      <c r="BH2" s="394"/>
      <c r="BI2" s="394"/>
      <c r="BJ2" s="394"/>
      <c r="BK2" s="395"/>
      <c r="BL2" s="5"/>
      <c r="BM2" s="5"/>
      <c r="BN2" s="5"/>
      <c r="BO2" s="5"/>
      <c r="BP2" s="5"/>
      <c r="BQ2" s="5"/>
      <c r="BR2" s="5"/>
      <c r="BS2" s="5"/>
      <c r="BT2" s="5"/>
      <c r="BU2" s="5"/>
      <c r="BV2" s="5"/>
      <c r="BW2" s="5"/>
      <c r="BX2" s="5"/>
      <c r="BY2" s="5"/>
      <c r="BZ2" s="5"/>
    </row>
    <row r="3" spans="1:78" ht="26">
      <c r="A3" s="386"/>
      <c r="B3" s="8"/>
      <c r="C3" s="389"/>
      <c r="D3" s="403" t="s">
        <v>4</v>
      </c>
      <c r="E3" s="381"/>
      <c r="F3" s="381"/>
      <c r="G3" s="382"/>
      <c r="H3" s="383" t="s">
        <v>5</v>
      </c>
      <c r="I3" s="381"/>
      <c r="J3" s="381"/>
      <c r="K3" s="381"/>
      <c r="L3" s="381"/>
      <c r="M3" s="381"/>
      <c r="N3" s="381"/>
      <c r="O3" s="384"/>
      <c r="P3" s="380" t="s">
        <v>6</v>
      </c>
      <c r="Q3" s="381"/>
      <c r="R3" s="381"/>
      <c r="S3" s="381"/>
      <c r="T3" s="382"/>
      <c r="U3" s="383" t="s">
        <v>7</v>
      </c>
      <c r="V3" s="381"/>
      <c r="W3" s="381"/>
      <c r="X3" s="381"/>
      <c r="Y3" s="381"/>
      <c r="Z3" s="384"/>
      <c r="AA3" s="380" t="s">
        <v>8</v>
      </c>
      <c r="AB3" s="381"/>
      <c r="AC3" s="381"/>
      <c r="AD3" s="381"/>
      <c r="AE3" s="381"/>
      <c r="AF3" s="381"/>
      <c r="AG3" s="381"/>
      <c r="AH3" s="381"/>
      <c r="AI3" s="384"/>
      <c r="AJ3" s="9"/>
      <c r="AK3" s="396"/>
      <c r="AL3" s="397"/>
      <c r="AM3" s="397"/>
      <c r="AN3" s="397"/>
      <c r="AO3" s="397"/>
      <c r="AP3" s="397"/>
      <c r="AQ3" s="397"/>
      <c r="AR3" s="397"/>
      <c r="AS3" s="397"/>
      <c r="AT3" s="398"/>
      <c r="AU3" s="9"/>
      <c r="AV3" s="400"/>
      <c r="AW3" s="401"/>
      <c r="AX3" s="401"/>
      <c r="AY3" s="401"/>
      <c r="AZ3" s="401"/>
      <c r="BA3" s="401"/>
      <c r="BB3" s="401"/>
      <c r="BC3" s="401"/>
      <c r="BD3" s="401"/>
      <c r="BE3" s="401"/>
      <c r="BF3" s="401"/>
      <c r="BG3" s="401"/>
      <c r="BH3" s="401"/>
      <c r="BI3" s="401"/>
      <c r="BJ3" s="401"/>
      <c r="BK3" s="402"/>
      <c r="BL3" s="5"/>
      <c r="BM3" s="5"/>
      <c r="BN3" s="5"/>
      <c r="BO3" s="5"/>
      <c r="BP3" s="5"/>
      <c r="BQ3" s="5"/>
      <c r="BR3" s="5"/>
      <c r="BS3" s="5"/>
      <c r="BT3" s="5"/>
      <c r="BU3" s="5"/>
      <c r="BV3" s="5"/>
      <c r="BW3" s="5"/>
      <c r="BX3" s="5"/>
      <c r="BY3" s="5"/>
      <c r="BZ3" s="5"/>
    </row>
    <row r="4" spans="1:78" ht="68">
      <c r="A4" s="387"/>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c r="A5" s="26" t="str">
        <f>OVERALL!D$1</f>
        <v>ANZ</v>
      </c>
      <c r="B5" s="27"/>
      <c r="C5" s="28">
        <f>OVERALL!D$4</f>
        <v>0.58111111111111102</v>
      </c>
      <c r="D5" s="29">
        <f>OVERALL!D$6</f>
        <v>0.61111111111111116</v>
      </c>
      <c r="E5" s="30">
        <f>OVERALL!D$7</f>
        <v>1</v>
      </c>
      <c r="F5" s="31">
        <f>OVERALL!D$8</f>
        <v>0</v>
      </c>
      <c r="G5" s="31">
        <f>OVERALL!D$9</f>
        <v>0.83333333333333337</v>
      </c>
      <c r="H5" s="29">
        <f>OVERALL!D$11</f>
        <v>0.44444444444444442</v>
      </c>
      <c r="I5" s="31">
        <f>OVERALL!D$12</f>
        <v>0</v>
      </c>
      <c r="J5" s="31">
        <f>OVERALL!D$13</f>
        <v>0.66666666666666663</v>
      </c>
      <c r="K5" s="31">
        <f>OVERALL!D$14</f>
        <v>1</v>
      </c>
      <c r="L5" s="31">
        <f>OVERALL!D$15</f>
        <v>1</v>
      </c>
      <c r="M5" s="31">
        <f>OVERALL!D$16</f>
        <v>0</v>
      </c>
      <c r="N5" s="31">
        <f>OVERALL!$L$17</f>
        <v>0</v>
      </c>
      <c r="O5" s="31">
        <f>OVERALL!D$18</f>
        <v>0</v>
      </c>
      <c r="P5" s="32">
        <f>OVERALL!D$20</f>
        <v>0.45833333333333337</v>
      </c>
      <c r="Q5" s="31">
        <f>OVERALL!D$21</f>
        <v>1</v>
      </c>
      <c r="R5" s="31">
        <f>OVERALL!D$22</f>
        <v>0.83333333333333337</v>
      </c>
      <c r="S5" s="31">
        <f>OVERALL!D$23</f>
        <v>0</v>
      </c>
      <c r="T5" s="31">
        <f>OVERALL!D$24</f>
        <v>0</v>
      </c>
      <c r="U5" s="32">
        <f>OVERALL!D$26</f>
        <v>0.8</v>
      </c>
      <c r="V5" s="31">
        <f>OVERALL!D$27</f>
        <v>1</v>
      </c>
      <c r="W5" s="31">
        <f>OVERALL!D$28</f>
        <v>1</v>
      </c>
      <c r="X5" s="31">
        <f>OVERALL!D$29</f>
        <v>1</v>
      </c>
      <c r="Y5" s="31">
        <f>OVERALL!D$30</f>
        <v>1</v>
      </c>
      <c r="Z5" s="31">
        <f>OVERALL!D$31</f>
        <v>0</v>
      </c>
      <c r="AA5" s="32">
        <f>OVERALL!D$33</f>
        <v>0.66666666666666663</v>
      </c>
      <c r="AB5" s="31">
        <f>OVERALL!D$34</f>
        <v>0.16666666666666666</v>
      </c>
      <c r="AC5" s="31">
        <f>OVERALL!D$35</f>
        <v>0.83333333333333337</v>
      </c>
      <c r="AD5" s="31">
        <f>OVERALL!D$36</f>
        <v>0</v>
      </c>
      <c r="AE5" s="31">
        <f>OVERALL!D$37</f>
        <v>0.66666666666666663</v>
      </c>
      <c r="AF5" s="31">
        <f>OVERALL!D$38</f>
        <v>0.66666666666666663</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0</v>
      </c>
      <c r="AX5" s="31" t="str">
        <f>OVERALL!D$57</f>
        <v xml:space="preserve"> </v>
      </c>
      <c r="AY5" s="31">
        <f>OVERALL!D$58</f>
        <v>1</v>
      </c>
      <c r="AZ5" s="37">
        <f>OVERALL!D$59</f>
        <v>3.3333333333333335</v>
      </c>
      <c r="BA5" s="31">
        <f>OVERALL!D$60</f>
        <v>0</v>
      </c>
      <c r="BB5" s="31" t="str">
        <f>OVERALL!D$61</f>
        <v>-</v>
      </c>
      <c r="BC5" s="31" t="str">
        <f>OVERALL!D$62</f>
        <v>-</v>
      </c>
      <c r="BD5" s="38">
        <f>OVERALL!D$63</f>
        <v>3.4722222222222222E-5</v>
      </c>
      <c r="BE5" s="38">
        <f>OVERALL!D$64</f>
        <v>0</v>
      </c>
      <c r="BF5" s="38">
        <f>OVERALL!D$65</f>
        <v>7.7353395061728397E-4</v>
      </c>
      <c r="BG5" s="38">
        <f>OVERALL!D$66</f>
        <v>8.0825617283950609E-4</v>
      </c>
      <c r="BH5" s="38">
        <f>OVERALL!D$67</f>
        <v>4.7260802469135807E-4</v>
      </c>
      <c r="BI5" s="38">
        <f>OVERALL!D$68</f>
        <v>1.2808641975308643E-3</v>
      </c>
      <c r="BJ5" s="38">
        <f>OVERALL!D$69</f>
        <v>3.3371913580246905E-4</v>
      </c>
      <c r="BK5" s="39">
        <f>OVERALL!D$70</f>
        <v>1.6145833333333333E-3</v>
      </c>
      <c r="BL5" s="5"/>
      <c r="BM5" s="5"/>
      <c r="BN5" s="5"/>
      <c r="BO5" s="5"/>
      <c r="BP5" s="5"/>
      <c r="BQ5" s="5"/>
      <c r="BR5" s="5"/>
      <c r="BS5" s="5"/>
      <c r="BT5" s="5"/>
      <c r="BU5" s="5"/>
      <c r="BV5" s="5"/>
      <c r="BW5" s="5"/>
      <c r="BX5" s="5"/>
      <c r="BY5" s="5"/>
      <c r="BZ5" s="5"/>
    </row>
    <row r="6" spans="1:78" ht="24">
      <c r="A6" s="40" t="str">
        <f>OVERALL!E$1</f>
        <v>BENDIGO BANK</v>
      </c>
      <c r="B6" s="27"/>
      <c r="C6" s="41">
        <f>OVERALL!E$4</f>
        <v>0.11964285714285715</v>
      </c>
      <c r="D6" s="29">
        <f>OVERALL!E$6</f>
        <v>1</v>
      </c>
      <c r="E6" s="42">
        <f>OVERALL!E$7</f>
        <v>1</v>
      </c>
      <c r="F6" s="43">
        <f>OVERALL!E$8</f>
        <v>1</v>
      </c>
      <c r="G6" s="43">
        <f>OVERALL!E$9</f>
        <v>1</v>
      </c>
      <c r="H6" s="29">
        <f>OVERALL!E$11</f>
        <v>0.45238095238095238</v>
      </c>
      <c r="I6" s="43">
        <f>OVERALL!E$12</f>
        <v>0</v>
      </c>
      <c r="J6" s="43">
        <f>OVERALL!E$13</f>
        <v>1</v>
      </c>
      <c r="K6" s="43">
        <f>OVERALL!E$14</f>
        <v>1</v>
      </c>
      <c r="L6" s="43">
        <f>OVERALL!E$15</f>
        <v>1</v>
      </c>
      <c r="M6" s="43">
        <f>OVERALL!E$16</f>
        <v>0</v>
      </c>
      <c r="N6" s="43">
        <f>OVERALL!$L$17</f>
        <v>0</v>
      </c>
      <c r="O6" s="43">
        <f>OVERALL!E$18</f>
        <v>0.16666666666666666</v>
      </c>
      <c r="P6" s="32">
        <f>OVERALL!E$20</f>
        <v>0.75</v>
      </c>
      <c r="Q6" s="43">
        <f>OVERALL!E$21</f>
        <v>1</v>
      </c>
      <c r="R6" s="43">
        <f>OVERALL!E$22</f>
        <v>1</v>
      </c>
      <c r="S6" s="43">
        <f>OVERALL!E$23</f>
        <v>1</v>
      </c>
      <c r="T6" s="43">
        <f>OVERALL!E$24</f>
        <v>0</v>
      </c>
      <c r="U6" s="32">
        <f>OVERALL!E$26</f>
        <v>1</v>
      </c>
      <c r="V6" s="43">
        <f>OVERALL!E$27</f>
        <v>1</v>
      </c>
      <c r="W6" s="43">
        <f>OVERALL!E$28</f>
        <v>1</v>
      </c>
      <c r="X6" s="43">
        <f>OVERALL!E$29</f>
        <v>1</v>
      </c>
      <c r="Y6" s="43">
        <f>OVERALL!E$30</f>
        <v>1</v>
      </c>
      <c r="Z6" s="43">
        <f>OVERALL!E$31</f>
        <v>1</v>
      </c>
      <c r="AA6" s="32">
        <f>OVERALL!E$33</f>
        <v>0.18750000000000003</v>
      </c>
      <c r="AB6" s="43">
        <f>OVERALL!E$34</f>
        <v>0</v>
      </c>
      <c r="AC6" s="43">
        <f>OVERALL!E$35</f>
        <v>1</v>
      </c>
      <c r="AD6" s="43">
        <f>OVERALL!E$36</f>
        <v>0.16666666666666666</v>
      </c>
      <c r="AE6" s="43">
        <f>OVERALL!E$37</f>
        <v>0</v>
      </c>
      <c r="AF6" s="43">
        <f>OVERALL!E$38</f>
        <v>0</v>
      </c>
      <c r="AG6" s="43">
        <f>OVERALL!E$39</f>
        <v>0</v>
      </c>
      <c r="AH6" s="43">
        <f>OVERALL!E$40</f>
        <v>0.16666666666666666</v>
      </c>
      <c r="AI6" s="44">
        <f>OVERALL!E$41</f>
        <v>0.16666666666666666</v>
      </c>
      <c r="AJ6" s="34"/>
      <c r="AK6" s="35">
        <f>OVERALL!E$43</f>
        <v>0.83333333333333337</v>
      </c>
      <c r="AL6" s="43">
        <f>OVERALL!E$44</f>
        <v>0</v>
      </c>
      <c r="AM6" s="43">
        <f>OVERALL!E$45</f>
        <v>0</v>
      </c>
      <c r="AN6" s="43">
        <f>OVERALL!E$46</f>
        <v>0</v>
      </c>
      <c r="AO6" s="43">
        <f>OVERALL!E$47</f>
        <v>0.83333333333333337</v>
      </c>
      <c r="AP6" s="43">
        <f>OVERALL!E$48</f>
        <v>0</v>
      </c>
      <c r="AQ6" s="43">
        <f>OVERALL!E$49</f>
        <v>0</v>
      </c>
      <c r="AR6" s="43">
        <f>OVERALL!E$50</f>
        <v>0.66666666666666663</v>
      </c>
      <c r="AS6" s="43">
        <f>OVERALL!E$51</f>
        <v>0.83333333333333337</v>
      </c>
      <c r="AT6" s="44">
        <f>OVERALL!E$52</f>
        <v>0</v>
      </c>
      <c r="AU6" s="34"/>
      <c r="AV6" s="45">
        <f>OVERALL!E$55</f>
        <v>0.16666666666666666</v>
      </c>
      <c r="AW6" s="43">
        <f>OVERALL!E$56</f>
        <v>1</v>
      </c>
      <c r="AX6" s="43">
        <f>OVERALL!E$57</f>
        <v>0</v>
      </c>
      <c r="AY6" s="43">
        <f>OVERALL!E$58</f>
        <v>0</v>
      </c>
      <c r="AZ6" s="46">
        <f>OVERALL!E$59</f>
        <v>2.6666666666666665</v>
      </c>
      <c r="BA6" s="43">
        <f>OVERALL!E$60</f>
        <v>0</v>
      </c>
      <c r="BB6" s="43">
        <f>OVERALL!E$61</f>
        <v>0.5</v>
      </c>
      <c r="BC6" s="43">
        <f>OVERALL!E$62</f>
        <v>0.5</v>
      </c>
      <c r="BD6" s="47">
        <f>OVERALL!E$63</f>
        <v>4.6296296296296294E-5</v>
      </c>
      <c r="BE6" s="47">
        <f>OVERALL!E$64</f>
        <v>0</v>
      </c>
      <c r="BF6" s="47">
        <f>OVERALL!E$65</f>
        <v>5.0925925925925921E-4</v>
      </c>
      <c r="BG6" s="47">
        <f>OVERALL!E$66</f>
        <v>5.5555555555555556E-4</v>
      </c>
      <c r="BH6" s="47">
        <f>OVERALL!E$67</f>
        <v>3.8580246913580245E-4</v>
      </c>
      <c r="BI6" s="47">
        <f>OVERALL!E$68</f>
        <v>9.4135802469135811E-4</v>
      </c>
      <c r="BJ6" s="47">
        <f>OVERALL!E$69</f>
        <v>6.3425925925925932E-3</v>
      </c>
      <c r="BK6" s="48">
        <f>OVERALL!E$70</f>
        <v>7.2839506172839496E-3</v>
      </c>
      <c r="BL6" s="5"/>
      <c r="BM6" s="5"/>
      <c r="BN6" s="5"/>
      <c r="BO6" s="5"/>
      <c r="BP6" s="5"/>
      <c r="BQ6" s="5"/>
      <c r="BR6" s="5"/>
      <c r="BS6" s="5"/>
      <c r="BT6" s="5"/>
      <c r="BU6" s="5"/>
      <c r="BV6" s="5"/>
      <c r="BW6" s="5"/>
      <c r="BX6" s="5"/>
      <c r="BY6" s="5"/>
      <c r="BZ6" s="5"/>
    </row>
    <row r="7" spans="1:78" ht="24">
      <c r="A7" s="26" t="str">
        <f>OVERALL!F$1</f>
        <v>CBA</v>
      </c>
      <c r="B7" s="27"/>
      <c r="C7" s="28">
        <f>OVERALL!F$4</f>
        <v>0.35393849206349209</v>
      </c>
      <c r="D7" s="29">
        <f>OVERALL!F$6</f>
        <v>0.66666666666666663</v>
      </c>
      <c r="E7" s="30">
        <f>OVERALL!F$7</f>
        <v>1</v>
      </c>
      <c r="F7" s="31">
        <f>OVERALL!F$8</f>
        <v>0</v>
      </c>
      <c r="G7" s="31">
        <f>OVERALL!F$9</f>
        <v>1</v>
      </c>
      <c r="H7" s="29">
        <f>OVERALL!F$11</f>
        <v>0.33333333333333337</v>
      </c>
      <c r="I7" s="31">
        <f>OVERALL!F$12</f>
        <v>0</v>
      </c>
      <c r="J7" s="31">
        <f>OVERALL!F$13</f>
        <v>0.83333333333333337</v>
      </c>
      <c r="K7" s="31">
        <f>OVERALL!F$14</f>
        <v>1</v>
      </c>
      <c r="L7" s="31">
        <f>OVERALL!F$15</f>
        <v>0.5</v>
      </c>
      <c r="M7" s="31">
        <f>OVERALL!F$16</f>
        <v>0</v>
      </c>
      <c r="N7" s="31">
        <f>OVERALL!$L$17</f>
        <v>0</v>
      </c>
      <c r="O7" s="31">
        <f>OVERALL!F$18</f>
        <v>0</v>
      </c>
      <c r="P7" s="32">
        <f>OVERALL!F$20</f>
        <v>0.20833333333333334</v>
      </c>
      <c r="Q7" s="31">
        <f>OVERALL!F$21</f>
        <v>0.83333333333333337</v>
      </c>
      <c r="R7" s="31">
        <f>OVERALL!F$22</f>
        <v>0</v>
      </c>
      <c r="S7" s="31">
        <f>OVERALL!F$23</f>
        <v>0</v>
      </c>
      <c r="T7" s="31">
        <f>OVERALL!F$24</f>
        <v>0</v>
      </c>
      <c r="U7" s="32">
        <f>OVERALL!F$26</f>
        <v>0.6</v>
      </c>
      <c r="V7" s="31">
        <f>OVERALL!F$27</f>
        <v>0</v>
      </c>
      <c r="W7" s="31">
        <f>OVERALL!F$28</f>
        <v>1</v>
      </c>
      <c r="X7" s="31">
        <f>OVERALL!F$29</f>
        <v>1</v>
      </c>
      <c r="Y7" s="31">
        <f>OVERALL!F$30</f>
        <v>1</v>
      </c>
      <c r="Z7" s="31">
        <f>OVERALL!F$31</f>
        <v>0</v>
      </c>
      <c r="AA7" s="32">
        <f>OVERALL!F$33</f>
        <v>0.4375</v>
      </c>
      <c r="AB7" s="31">
        <f>OVERALL!F$34</f>
        <v>0</v>
      </c>
      <c r="AC7" s="31">
        <f>OVERALL!F$35</f>
        <v>0</v>
      </c>
      <c r="AD7" s="31">
        <f>OVERALL!F$36</f>
        <v>0</v>
      </c>
      <c r="AE7" s="31">
        <f>OVERALL!F$37</f>
        <v>0.33333333333333331</v>
      </c>
      <c r="AF7" s="31">
        <f>OVERALL!F$38</f>
        <v>0.33333333333333331</v>
      </c>
      <c r="AG7" s="31">
        <f>OVERALL!F$39</f>
        <v>0.83333333333333337</v>
      </c>
      <c r="AH7" s="31">
        <f>OVERALL!F$40</f>
        <v>1</v>
      </c>
      <c r="AI7" s="33">
        <f>OVERALL!F$41</f>
        <v>1</v>
      </c>
      <c r="AJ7" s="34"/>
      <c r="AK7" s="35">
        <f>OVERALL!F$43</f>
        <v>0.83333333333333337</v>
      </c>
      <c r="AL7" s="31">
        <f>OVERALL!F$44</f>
        <v>0.83333333333333337</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0.16666666666666666</v>
      </c>
      <c r="AX7" s="31">
        <f>OVERALL!F$57</f>
        <v>0</v>
      </c>
      <c r="AY7" s="31">
        <f>OVERALL!F$58</f>
        <v>0.83333333333333337</v>
      </c>
      <c r="AZ7" s="37">
        <f>OVERALL!F$59</f>
        <v>3.5</v>
      </c>
      <c r="BA7" s="31">
        <f>OVERALL!F$60</f>
        <v>1</v>
      </c>
      <c r="BB7" s="31">
        <f>OVERALL!F$61</f>
        <v>0</v>
      </c>
      <c r="BC7" s="31">
        <f>OVERALL!F$62</f>
        <v>0</v>
      </c>
      <c r="BD7" s="38">
        <f>OVERALL!F$63</f>
        <v>3.3950617283950616E-4</v>
      </c>
      <c r="BE7" s="38">
        <f>OVERALL!F$64</f>
        <v>2.5077160493827135E-5</v>
      </c>
      <c r="BF7" s="38">
        <f>OVERALL!F$65</f>
        <v>7.0794753086419733E-4</v>
      </c>
      <c r="BG7" s="38">
        <f>OVERALL!F$66</f>
        <v>1.0725308641975307E-3</v>
      </c>
      <c r="BH7" s="38">
        <f>OVERALL!F$67</f>
        <v>9.29783950617284E-4</v>
      </c>
      <c r="BI7" s="38">
        <f>OVERALL!F$68</f>
        <v>2.0023148148148148E-3</v>
      </c>
      <c r="BJ7" s="38">
        <f>OVERALL!F$69</f>
        <v>6.9637345679012354E-4</v>
      </c>
      <c r="BK7" s="39">
        <f>OVERALL!F$70</f>
        <v>2.6986882716049381E-3</v>
      </c>
      <c r="BL7" s="5"/>
      <c r="BM7" s="5"/>
      <c r="BN7" s="5"/>
      <c r="BO7" s="5"/>
      <c r="BP7" s="5"/>
      <c r="BQ7" s="5"/>
      <c r="BR7" s="5"/>
      <c r="BS7" s="5"/>
      <c r="BT7" s="5"/>
      <c r="BU7" s="5"/>
      <c r="BV7" s="5"/>
      <c r="BW7" s="5"/>
      <c r="BX7" s="5"/>
      <c r="BY7" s="5"/>
      <c r="BZ7" s="5"/>
    </row>
    <row r="8" spans="1:78" ht="24">
      <c r="A8" s="26" t="str">
        <f>OVERALL!G$1</f>
        <v>ING</v>
      </c>
      <c r="B8" s="27"/>
      <c r="C8" s="28">
        <f>OVERALL!G$4</f>
        <v>7.0744047619047581E-2</v>
      </c>
      <c r="D8" s="29">
        <f>OVERALL!G$6</f>
        <v>1</v>
      </c>
      <c r="E8" s="30">
        <f>OVERALL!G$7</f>
        <v>1</v>
      </c>
      <c r="F8" s="31">
        <f>OVERALL!G$8</f>
        <v>1</v>
      </c>
      <c r="G8" s="31">
        <f>OVERALL!G$9</f>
        <v>1</v>
      </c>
      <c r="H8" s="29">
        <f>OVERALL!G$11</f>
        <v>0.7142857142857143</v>
      </c>
      <c r="I8" s="31">
        <f>OVERALL!G$12</f>
        <v>0</v>
      </c>
      <c r="J8" s="31">
        <f>OVERALL!G$13</f>
        <v>1</v>
      </c>
      <c r="K8" s="31">
        <f>OVERALL!G$14</f>
        <v>1</v>
      </c>
      <c r="L8" s="31">
        <f>OVERALL!G$15</f>
        <v>1</v>
      </c>
      <c r="M8" s="31">
        <f>OVERALL!G$16</f>
        <v>0</v>
      </c>
      <c r="N8" s="31">
        <f>OVERALL!$L$17</f>
        <v>0</v>
      </c>
      <c r="O8" s="31">
        <f>OVERALL!G$18</f>
        <v>1</v>
      </c>
      <c r="P8" s="32">
        <f>OVERALL!G$20</f>
        <v>0.29166666666666669</v>
      </c>
      <c r="Q8" s="31">
        <f>OVERALL!G$21</f>
        <v>0.16666666666666666</v>
      </c>
      <c r="R8" s="31">
        <f>OVERALL!G$22</f>
        <v>1</v>
      </c>
      <c r="S8" s="31">
        <f>OVERALL!G$23</f>
        <v>0</v>
      </c>
      <c r="T8" s="31">
        <f>OVERALL!G$24</f>
        <v>0</v>
      </c>
      <c r="U8" s="32">
        <f>OVERALL!G$26</f>
        <v>0.6</v>
      </c>
      <c r="V8" s="31">
        <f>OVERALL!G$27</f>
        <v>1</v>
      </c>
      <c r="W8" s="31">
        <f>OVERALL!G$28</f>
        <v>1</v>
      </c>
      <c r="X8" s="31">
        <f>OVERALL!G$29</f>
        <v>0</v>
      </c>
      <c r="Y8" s="31">
        <f>OVERALL!G$30</f>
        <v>1</v>
      </c>
      <c r="Z8" s="31">
        <f>OVERALL!G$31</f>
        <v>0</v>
      </c>
      <c r="AA8" s="32">
        <f>OVERALL!G$33</f>
        <v>0.25</v>
      </c>
      <c r="AB8" s="31">
        <f>OVERALL!G$34</f>
        <v>0.16666666666666666</v>
      </c>
      <c r="AC8" s="31">
        <f>OVERALL!G$35</f>
        <v>0.83333333333333337</v>
      </c>
      <c r="AD8" s="31">
        <f>OVERALL!G$36</f>
        <v>0</v>
      </c>
      <c r="AE8" s="31">
        <f>OVERALL!G$37</f>
        <v>0</v>
      </c>
      <c r="AF8" s="31">
        <f>OVERALL!G$38</f>
        <v>0</v>
      </c>
      <c r="AG8" s="31">
        <f>OVERALL!G$39</f>
        <v>0</v>
      </c>
      <c r="AH8" s="31">
        <f>OVERALL!G$40</f>
        <v>0.33333333333333331</v>
      </c>
      <c r="AI8" s="33">
        <f>OVERALL!G$41</f>
        <v>0.66666666666666663</v>
      </c>
      <c r="AJ8" s="34"/>
      <c r="AK8" s="35">
        <f>OVERALL!G$43</f>
        <v>1</v>
      </c>
      <c r="AL8" s="31">
        <f>OVERALL!G$44</f>
        <v>0</v>
      </c>
      <c r="AM8" s="31">
        <f>OVERALL!G$45</f>
        <v>0</v>
      </c>
      <c r="AN8" s="31">
        <f>OVERALL!G$46</f>
        <v>0</v>
      </c>
      <c r="AO8" s="31">
        <f>OVERALL!G$47</f>
        <v>0.83333333333333337</v>
      </c>
      <c r="AP8" s="31">
        <f>OVERALL!G$48</f>
        <v>1</v>
      </c>
      <c r="AQ8" s="31">
        <f>OVERALL!G$49</f>
        <v>0</v>
      </c>
      <c r="AR8" s="31">
        <f>OVERALL!G$50</f>
        <v>0</v>
      </c>
      <c r="AS8" s="31">
        <f>OVERALL!G$51</f>
        <v>0.5</v>
      </c>
      <c r="AT8" s="33">
        <f>OVERALL!G$52</f>
        <v>0</v>
      </c>
      <c r="AU8" s="34"/>
      <c r="AV8" s="36">
        <f>OVERALL!G$55</f>
        <v>0.5</v>
      </c>
      <c r="AW8" s="31">
        <f>OVERALL!G$56</f>
        <v>1</v>
      </c>
      <c r="AX8" s="31">
        <f>OVERALL!G$57</f>
        <v>0</v>
      </c>
      <c r="AY8" s="31">
        <f>OVERALL!G$58</f>
        <v>0</v>
      </c>
      <c r="AZ8" s="37">
        <f>OVERALL!G$59</f>
        <v>3</v>
      </c>
      <c r="BA8" s="31">
        <f>OVERALL!G$60</f>
        <v>0</v>
      </c>
      <c r="BB8" s="31">
        <f>OVERALL!G$61</f>
        <v>0</v>
      </c>
      <c r="BC8" s="31">
        <f>OVERALL!G$62</f>
        <v>0</v>
      </c>
      <c r="BD8" s="38">
        <f>OVERALL!G$63</f>
        <v>2.3148148148148147E-5</v>
      </c>
      <c r="BE8" s="38">
        <f>OVERALL!G$64</f>
        <v>0</v>
      </c>
      <c r="BF8" s="38">
        <f>OVERALL!G$65</f>
        <v>9.0663580246913567E-4</v>
      </c>
      <c r="BG8" s="38">
        <f>OVERALL!G$66</f>
        <v>9.29783950617284E-4</v>
      </c>
      <c r="BH8" s="38">
        <f>OVERALL!G$67</f>
        <v>4.9382716049382717E-4</v>
      </c>
      <c r="BI8" s="38">
        <f>OVERALL!G$68</f>
        <v>1.423611111111111E-3</v>
      </c>
      <c r="BJ8" s="38">
        <f>OVERALL!G$69</f>
        <v>4.8167438271604938E-3</v>
      </c>
      <c r="BK8" s="39">
        <f>OVERALL!G$70</f>
        <v>6.2403549382716054E-3</v>
      </c>
      <c r="BL8" s="5"/>
      <c r="BM8" s="5"/>
      <c r="BN8" s="5"/>
      <c r="BO8" s="5"/>
      <c r="BP8" s="5"/>
      <c r="BQ8" s="5"/>
      <c r="BR8" s="5"/>
      <c r="BS8" s="5"/>
      <c r="BT8" s="5"/>
      <c r="BU8" s="5"/>
      <c r="BV8" s="5"/>
      <c r="BW8" s="5"/>
      <c r="BX8" s="5"/>
      <c r="BY8" s="5"/>
      <c r="BZ8" s="5"/>
    </row>
    <row r="9" spans="1:78" ht="24">
      <c r="A9" s="26" t="str">
        <f>OVERALL!H$1</f>
        <v>NAB</v>
      </c>
      <c r="B9" s="27"/>
      <c r="C9" s="28">
        <f>OVERALL!H$4</f>
        <v>0.13074404761904762</v>
      </c>
      <c r="D9" s="29">
        <f>OVERALL!H$6</f>
        <v>0.72222222222222232</v>
      </c>
      <c r="E9" s="49">
        <f>OVERALL!H$7</f>
        <v>1</v>
      </c>
      <c r="F9" s="49">
        <f>OVERALL!H$8</f>
        <v>0.16666666666666666</v>
      </c>
      <c r="G9" s="49">
        <f>OVERALL!H$9</f>
        <v>1</v>
      </c>
      <c r="H9" s="29">
        <f>OVERALL!H$11</f>
        <v>0.52380952380952384</v>
      </c>
      <c r="I9" s="49">
        <f>OVERALL!H$12</f>
        <v>0</v>
      </c>
      <c r="J9" s="49">
        <f>OVERALL!H$13</f>
        <v>0.66666666666666663</v>
      </c>
      <c r="K9" s="49">
        <f>OVERALL!H$14</f>
        <v>1</v>
      </c>
      <c r="L9" s="49">
        <f>OVERALL!H$15</f>
        <v>1</v>
      </c>
      <c r="M9" s="49">
        <f>OVERALL!H$16</f>
        <v>0</v>
      </c>
      <c r="N9" s="49">
        <f>OVERALL!$G$17</f>
        <v>1</v>
      </c>
      <c r="O9" s="49">
        <f>OVERALL!H$18</f>
        <v>1</v>
      </c>
      <c r="P9" s="29">
        <f>OVERALL!H$20</f>
        <v>0.66666666666666663</v>
      </c>
      <c r="Q9" s="49">
        <f>OVERALL!H$21</f>
        <v>1</v>
      </c>
      <c r="R9" s="49">
        <f>OVERALL!H$22</f>
        <v>0.66666666666666663</v>
      </c>
      <c r="S9" s="49">
        <f>OVERALL!H$23</f>
        <v>1</v>
      </c>
      <c r="T9" s="49">
        <f>OVERALL!H$24</f>
        <v>0</v>
      </c>
      <c r="U9" s="29">
        <f>OVERALL!H$26</f>
        <v>0.6</v>
      </c>
      <c r="V9" s="49">
        <f>OVERALL!H$27</f>
        <v>1</v>
      </c>
      <c r="W9" s="49">
        <f>OVERALL!H$28</f>
        <v>0</v>
      </c>
      <c r="X9" s="49">
        <f>OVERALL!H$29</f>
        <v>1</v>
      </c>
      <c r="Y9" s="49">
        <f>OVERALL!H$30</f>
        <v>1</v>
      </c>
      <c r="Z9" s="49">
        <f>OVERALL!H$31</f>
        <v>0</v>
      </c>
      <c r="AA9" s="29">
        <f>OVERALL!H$33</f>
        <v>0.20833333333333331</v>
      </c>
      <c r="AB9" s="49">
        <f>OVERALL!H$34</f>
        <v>0.5</v>
      </c>
      <c r="AC9" s="49">
        <f>OVERALL!H$35</f>
        <v>0.66666666666666663</v>
      </c>
      <c r="AD9" s="49">
        <f>OVERALL!H$36</f>
        <v>0</v>
      </c>
      <c r="AE9" s="49">
        <f>OVERALL!H$37</f>
        <v>0</v>
      </c>
      <c r="AF9" s="49">
        <f>OVERALL!H$38</f>
        <v>0</v>
      </c>
      <c r="AG9" s="49">
        <f>OVERALL!H$39</f>
        <v>0</v>
      </c>
      <c r="AH9" s="49">
        <f>OVERALL!H$40</f>
        <v>0.16666666666666666</v>
      </c>
      <c r="AI9" s="50">
        <f>OVERALL!H$41</f>
        <v>0.33333333333333331</v>
      </c>
      <c r="AJ9" s="34"/>
      <c r="AK9" s="51">
        <f>OVERALL!H$43</f>
        <v>0</v>
      </c>
      <c r="AL9" s="49">
        <f>OVERALL!H$44</f>
        <v>0</v>
      </c>
      <c r="AM9" s="49">
        <f>OVERALL!H$45</f>
        <v>0</v>
      </c>
      <c r="AN9" s="49">
        <f>OVERALL!H$46</f>
        <v>0</v>
      </c>
      <c r="AO9" s="49">
        <f>OVERALL!H$47</f>
        <v>0</v>
      </c>
      <c r="AP9" s="49">
        <f>OVERALL!H$48</f>
        <v>1</v>
      </c>
      <c r="AQ9" s="49">
        <f>OVERALL!H$49</f>
        <v>0</v>
      </c>
      <c r="AR9" s="49">
        <f>OVERALL!H$50</f>
        <v>0</v>
      </c>
      <c r="AS9" s="49">
        <f>OVERALL!H$51</f>
        <v>0.66666666666666663</v>
      </c>
      <c r="AT9" s="50">
        <f>OVERALL!H$52</f>
        <v>0</v>
      </c>
      <c r="AU9" s="34"/>
      <c r="AV9" s="52">
        <f>OVERALL!H$55</f>
        <v>0.33333333333333331</v>
      </c>
      <c r="AW9" s="49">
        <f>OVERALL!H$56</f>
        <v>0</v>
      </c>
      <c r="AX9" s="49">
        <f>OVERALL!H$57</f>
        <v>0</v>
      </c>
      <c r="AY9" s="49">
        <f>OVERALL!H$58</f>
        <v>1</v>
      </c>
      <c r="AZ9" s="49">
        <f>OVERALL!H$59</f>
        <v>3.8333333333333335</v>
      </c>
      <c r="BA9" s="49">
        <f>OVERALL!H$60</f>
        <v>0.33333333333333331</v>
      </c>
      <c r="BB9" s="49">
        <f>OVERALL!H$61</f>
        <v>0</v>
      </c>
      <c r="BC9" s="49">
        <f>OVERALL!H$62</f>
        <v>0</v>
      </c>
      <c r="BD9" s="53">
        <f>OVERALL!H$63</f>
        <v>1.273148148148148E-4</v>
      </c>
      <c r="BE9" s="53">
        <f>OVERALL!H$64</f>
        <v>0</v>
      </c>
      <c r="BF9" s="53">
        <f>OVERALL!H$65</f>
        <v>7.1180555555555569E-4</v>
      </c>
      <c r="BG9" s="53">
        <f>OVERALL!H$66</f>
        <v>8.3912037037037028E-4</v>
      </c>
      <c r="BH9" s="53">
        <f>OVERALL!H$67</f>
        <v>5.6134259259259256E-4</v>
      </c>
      <c r="BI9" s="53">
        <f>OVERALL!H$68</f>
        <v>1.4004629629629629E-3</v>
      </c>
      <c r="BJ9" s="53">
        <f>OVERALL!H$69</f>
        <v>6.1284722222222227E-3</v>
      </c>
      <c r="BK9" s="54">
        <f>OVERALL!H$70</f>
        <v>7.5289351851851845E-3</v>
      </c>
      <c r="BL9" s="5"/>
      <c r="BM9" s="5"/>
      <c r="BN9" s="5"/>
      <c r="BO9" s="5"/>
      <c r="BP9" s="5"/>
      <c r="BQ9" s="5"/>
      <c r="BR9" s="5"/>
      <c r="BS9" s="5"/>
      <c r="BT9" s="5"/>
      <c r="BU9" s="5"/>
      <c r="BV9" s="5"/>
      <c r="BW9" s="5"/>
      <c r="BX9" s="5"/>
      <c r="BY9" s="5"/>
      <c r="BZ9" s="5"/>
    </row>
    <row r="10" spans="1:78" ht="24">
      <c r="A10" s="26" t="str">
        <f>OVERALL!I$1</f>
        <v>WESTPAC</v>
      </c>
      <c r="B10" s="27"/>
      <c r="C10" s="28">
        <f>OVERALL!I$4</f>
        <v>0.15244047619047615</v>
      </c>
      <c r="D10" s="29">
        <f>OVERALL!I$6</f>
        <v>0.72222222222222232</v>
      </c>
      <c r="E10" s="49">
        <f>OVERALL!I$7</f>
        <v>1</v>
      </c>
      <c r="F10" s="49">
        <f>OVERALL!I$8</f>
        <v>0.16666666666666666</v>
      </c>
      <c r="G10" s="49">
        <f>OVERALL!I$9</f>
        <v>1</v>
      </c>
      <c r="H10" s="29">
        <f>OVERALL!I$11</f>
        <v>0.40476190476190477</v>
      </c>
      <c r="I10" s="49">
        <f>OVERALL!I$12</f>
        <v>0</v>
      </c>
      <c r="J10" s="49">
        <f>OVERALL!I$13</f>
        <v>0</v>
      </c>
      <c r="K10" s="49">
        <f>OVERALL!I$14</f>
        <v>1</v>
      </c>
      <c r="L10" s="49">
        <f>OVERALL!I$15</f>
        <v>1</v>
      </c>
      <c r="M10" s="49">
        <f>OVERALL!I$16</f>
        <v>0</v>
      </c>
      <c r="N10" s="49">
        <f>OVERALL!$G$17</f>
        <v>1</v>
      </c>
      <c r="O10" s="49">
        <f>OVERALL!I$18</f>
        <v>0.83333333333333337</v>
      </c>
      <c r="P10" s="29">
        <f>OVERALL!I$20</f>
        <v>0.5</v>
      </c>
      <c r="Q10" s="49">
        <f>OVERALL!I$21</f>
        <v>0</v>
      </c>
      <c r="R10" s="49">
        <f>OVERALL!I$22</f>
        <v>1</v>
      </c>
      <c r="S10" s="49">
        <f>OVERALL!I$23</f>
        <v>1</v>
      </c>
      <c r="T10" s="49">
        <f>OVERALL!I$24</f>
        <v>0</v>
      </c>
      <c r="U10" s="29">
        <f>OVERALL!I$26</f>
        <v>0.73333333333333328</v>
      </c>
      <c r="V10" s="49">
        <f>OVERALL!I$27</f>
        <v>0.66666666666666663</v>
      </c>
      <c r="W10" s="49">
        <f>OVERALL!I$28</f>
        <v>1</v>
      </c>
      <c r="X10" s="49">
        <f>OVERALL!I$29</f>
        <v>1</v>
      </c>
      <c r="Y10" s="49">
        <f>OVERALL!I$30</f>
        <v>1</v>
      </c>
      <c r="Z10" s="49">
        <f>OVERALL!I$31</f>
        <v>0</v>
      </c>
      <c r="AA10" s="29">
        <f>OVERALL!I$33</f>
        <v>0.64583333333333326</v>
      </c>
      <c r="AB10" s="49">
        <f>OVERALL!I$34</f>
        <v>0</v>
      </c>
      <c r="AC10" s="49">
        <f>OVERALL!I$35</f>
        <v>0.5</v>
      </c>
      <c r="AD10" s="49">
        <f>OVERALL!I$36</f>
        <v>0.33333333333333331</v>
      </c>
      <c r="AE10" s="49">
        <f>OVERALL!I$37</f>
        <v>0.66666666666666663</v>
      </c>
      <c r="AF10" s="49">
        <f>OVERALL!I$38</f>
        <v>0.66666666666666663</v>
      </c>
      <c r="AG10" s="49">
        <f>OVERALL!I$39</f>
        <v>1</v>
      </c>
      <c r="AH10" s="49">
        <f>OVERALL!I$40</f>
        <v>1</v>
      </c>
      <c r="AI10" s="50">
        <f>OVERALL!I$41</f>
        <v>1</v>
      </c>
      <c r="AJ10" s="34"/>
      <c r="AK10" s="51">
        <f>OVERALL!I$43</f>
        <v>1</v>
      </c>
      <c r="AL10" s="49">
        <f>OVERALL!I$44</f>
        <v>1</v>
      </c>
      <c r="AM10" s="49">
        <f>OVERALL!I$45</f>
        <v>0</v>
      </c>
      <c r="AN10" s="49">
        <f>OVERALL!I$46</f>
        <v>0</v>
      </c>
      <c r="AO10" s="49">
        <f>OVERALL!I$47</f>
        <v>0.5</v>
      </c>
      <c r="AP10" s="49">
        <f>OVERALL!I$48</f>
        <v>1</v>
      </c>
      <c r="AQ10" s="49">
        <f>OVERALL!I$49</f>
        <v>0</v>
      </c>
      <c r="AR10" s="49">
        <f>OVERALL!I$50</f>
        <v>0</v>
      </c>
      <c r="AS10" s="49">
        <f>OVERALL!I$51</f>
        <v>0</v>
      </c>
      <c r="AT10" s="50">
        <f>OVERALL!I$52</f>
        <v>0.33333333333333331</v>
      </c>
      <c r="AU10" s="34"/>
      <c r="AV10" s="52">
        <f>OVERALL!I$55</f>
        <v>0.66666666666666663</v>
      </c>
      <c r="AW10" s="49">
        <f>OVERALL!I$56</f>
        <v>0</v>
      </c>
      <c r="AX10" s="49">
        <f>OVERALL!I$57</f>
        <v>0</v>
      </c>
      <c r="AY10" s="49">
        <f>OVERALL!I$58</f>
        <v>1</v>
      </c>
      <c r="AZ10" s="49">
        <f>OVERALL!I$59</f>
        <v>5.166666666666667</v>
      </c>
      <c r="BA10" s="49">
        <f>OVERALL!I$60</f>
        <v>0.83333333333333337</v>
      </c>
      <c r="BB10" s="49" t="str">
        <f>OVERALL!I$61</f>
        <v>-</v>
      </c>
      <c r="BC10" s="49" t="str">
        <f>OVERALL!I$62</f>
        <v>-</v>
      </c>
      <c r="BD10" s="53">
        <f>OVERALL!I$63</f>
        <v>1.1574074074074073E-5</v>
      </c>
      <c r="BE10" s="53">
        <f>OVERALL!I$64</f>
        <v>1.3695987654320987E-4</v>
      </c>
      <c r="BF10" s="53">
        <f>OVERALL!I$65</f>
        <v>3.3371913580246905E-4</v>
      </c>
      <c r="BG10" s="53">
        <f>OVERALL!I$66</f>
        <v>4.8225308641975306E-4</v>
      </c>
      <c r="BH10" s="53">
        <f>OVERALL!I$67</f>
        <v>7.1180555555555548E-4</v>
      </c>
      <c r="BI10" s="53">
        <f>OVERALL!I$68</f>
        <v>1.1940586419753086E-3</v>
      </c>
      <c r="BJ10" s="53">
        <f>OVERALL!I$69</f>
        <v>2.584876543209877E-4</v>
      </c>
      <c r="BK10" s="54">
        <f>OVERALL!I$70</f>
        <v>1.4525462962962964E-3</v>
      </c>
      <c r="BL10" s="5"/>
      <c r="BM10" s="5"/>
      <c r="BN10" s="5"/>
      <c r="BO10" s="5"/>
      <c r="BP10" s="5"/>
      <c r="BQ10" s="5"/>
      <c r="BR10" s="5"/>
      <c r="BS10" s="5"/>
      <c r="BT10" s="5"/>
      <c r="BU10" s="5"/>
      <c r="BV10" s="5"/>
      <c r="BW10" s="5"/>
      <c r="BX10" s="5"/>
      <c r="BY10" s="5"/>
      <c r="BZ10" s="5"/>
    </row>
    <row r="11" spans="1:78" ht="24">
      <c r="A11" s="40" t="str">
        <f>OVERALL!J$1</f>
        <v>BANK AUSTRALIA</v>
      </c>
      <c r="B11" s="27"/>
      <c r="C11" s="28">
        <f>OVERALL!J$4</f>
        <v>0.23871031746031748</v>
      </c>
      <c r="D11" s="29">
        <f>OVERALL!J$6</f>
        <v>1</v>
      </c>
      <c r="E11" s="30">
        <f>OVERALL!J$7</f>
        <v>1</v>
      </c>
      <c r="F11" s="31">
        <f>OVERALL!J$8</f>
        <v>1</v>
      </c>
      <c r="G11" s="31">
        <f>OVERALL!J$9</f>
        <v>1</v>
      </c>
      <c r="H11" s="29">
        <f>OVERALL!J$11</f>
        <v>0.39999999999999997</v>
      </c>
      <c r="I11" s="31">
        <f>OVERALL!J$12</f>
        <v>0</v>
      </c>
      <c r="J11" s="31">
        <f>OVERALL!J$13</f>
        <v>1</v>
      </c>
      <c r="K11" s="31">
        <f>OVERALL!J$14</f>
        <v>1</v>
      </c>
      <c r="L11" s="31">
        <f>OVERALL!J$15</f>
        <v>0</v>
      </c>
      <c r="M11" s="31">
        <f>OVERALL!J$16</f>
        <v>0</v>
      </c>
      <c r="N11" s="31">
        <f>OVERALL!$L$17</f>
        <v>0</v>
      </c>
      <c r="O11" s="31">
        <f>OVERALL!J$18</f>
        <v>0</v>
      </c>
      <c r="P11" s="32">
        <f>OVERALL!J$20</f>
        <v>0.91666666666666663</v>
      </c>
      <c r="Q11" s="31">
        <f>OVERALL!J$21</f>
        <v>1</v>
      </c>
      <c r="R11" s="31">
        <f>OVERALL!J$22</f>
        <v>1</v>
      </c>
      <c r="S11" s="31">
        <f>OVERALL!J$23</f>
        <v>1</v>
      </c>
      <c r="T11" s="31">
        <f>OVERALL!J$24</f>
        <v>0.66666666666666663</v>
      </c>
      <c r="U11" s="32">
        <f>OVERALL!J$26</f>
        <v>0.8</v>
      </c>
      <c r="V11" s="31">
        <f>OVERALL!J$27</f>
        <v>0</v>
      </c>
      <c r="W11" s="31">
        <f>OVERALL!J$28</f>
        <v>1</v>
      </c>
      <c r="X11" s="31">
        <f>OVERALL!J$29</f>
        <v>1</v>
      </c>
      <c r="Y11" s="31">
        <f>OVERALL!J$30</f>
        <v>1</v>
      </c>
      <c r="Z11" s="31">
        <f>OVERALL!J$31</f>
        <v>1</v>
      </c>
      <c r="AA11" s="32">
        <f>OVERALL!J$33</f>
        <v>0.41666666666666674</v>
      </c>
      <c r="AB11" s="31">
        <f>OVERALL!J$34</f>
        <v>0.83333333333333337</v>
      </c>
      <c r="AC11" s="31">
        <f>OVERALL!J$35</f>
        <v>0.83333333333333337</v>
      </c>
      <c r="AD11" s="31">
        <f>OVERALL!J$36</f>
        <v>0</v>
      </c>
      <c r="AE11" s="31">
        <f>OVERALL!J$37</f>
        <v>0.33333333333333331</v>
      </c>
      <c r="AF11" s="31">
        <f>OVERALL!J$38</f>
        <v>0.33333333333333331</v>
      </c>
      <c r="AG11" s="31">
        <f>OVERALL!J$39</f>
        <v>0.33333333333333331</v>
      </c>
      <c r="AH11" s="31">
        <f>OVERALL!J$40</f>
        <v>0.33333333333333331</v>
      </c>
      <c r="AI11" s="33">
        <f>OVERALL!J$41</f>
        <v>0.33333333333333331</v>
      </c>
      <c r="AJ11" s="34"/>
      <c r="AK11" s="35">
        <f>OVERALL!J$43</f>
        <v>0.66666666666666663</v>
      </c>
      <c r="AL11" s="31">
        <f>OVERALL!J$44</f>
        <v>0</v>
      </c>
      <c r="AM11" s="31">
        <f>OVERALL!J$45</f>
        <v>0.16666666666666666</v>
      </c>
      <c r="AN11" s="31">
        <f>OVERALL!J$46</f>
        <v>0</v>
      </c>
      <c r="AO11" s="31">
        <f>OVERALL!J$47</f>
        <v>0.16666666666666666</v>
      </c>
      <c r="AP11" s="31">
        <f>OVERALL!J$48</f>
        <v>0</v>
      </c>
      <c r="AQ11" s="31">
        <f>OVERALL!J$49</f>
        <v>0.66666666666666663</v>
      </c>
      <c r="AR11" s="31">
        <f>OVERALL!J$50</f>
        <v>0</v>
      </c>
      <c r="AS11" s="31">
        <f>OVERALL!J$51</f>
        <v>0.66666666666666663</v>
      </c>
      <c r="AT11" s="33">
        <f>OVERALL!J$52</f>
        <v>0</v>
      </c>
      <c r="AU11" s="34"/>
      <c r="AV11" s="36">
        <f>OVERALL!J$55</f>
        <v>0.33333333333333331</v>
      </c>
      <c r="AW11" s="31">
        <f>OVERALL!J$56</f>
        <v>1</v>
      </c>
      <c r="AX11" s="31">
        <f>OVERALL!J$57</f>
        <v>0</v>
      </c>
      <c r="AY11" s="31">
        <f>OVERALL!J$58</f>
        <v>0</v>
      </c>
      <c r="AZ11" s="37">
        <f>OVERALL!J$59</f>
        <v>1.1666666666666667</v>
      </c>
      <c r="BA11" s="31">
        <f>OVERALL!J$60</f>
        <v>0</v>
      </c>
      <c r="BB11" s="31">
        <f>OVERALL!J$61</f>
        <v>0</v>
      </c>
      <c r="BC11" s="31">
        <f>OVERALL!J$62</f>
        <v>0</v>
      </c>
      <c r="BD11" s="38">
        <f>OVERALL!J$63</f>
        <v>5.7484567901234563E-4</v>
      </c>
      <c r="BE11" s="38">
        <f>OVERALL!J$64</f>
        <v>3.4722222222222229E-5</v>
      </c>
      <c r="BF11" s="38">
        <f>OVERALL!J$65</f>
        <v>3.1057098765432099E-4</v>
      </c>
      <c r="BG11" s="38">
        <f>OVERALL!J$66</f>
        <v>9.2013888888888885E-4</v>
      </c>
      <c r="BH11" s="38">
        <f>OVERALL!J$67</f>
        <v>2.854938271604938E-4</v>
      </c>
      <c r="BI11" s="38">
        <f>OVERALL!J$68</f>
        <v>1.2056327160493826E-3</v>
      </c>
      <c r="BJ11" s="38">
        <f>OVERALL!J$69</f>
        <v>4.6334876543209875E-3</v>
      </c>
      <c r="BK11" s="39">
        <f>OVERALL!J$70</f>
        <v>5.8391203703703695E-3</v>
      </c>
      <c r="BL11" s="5"/>
      <c r="BM11" s="5"/>
      <c r="BN11" s="5"/>
      <c r="BO11" s="5"/>
      <c r="BP11" s="5"/>
      <c r="BQ11" s="5"/>
      <c r="BR11" s="5"/>
      <c r="BS11" s="5"/>
      <c r="BT11" s="5"/>
      <c r="BU11" s="5"/>
      <c r="BV11" s="5"/>
      <c r="BW11" s="5"/>
      <c r="BX11" s="5"/>
      <c r="BY11" s="5"/>
      <c r="BZ11" s="5"/>
    </row>
    <row r="12" spans="1:78" ht="24">
      <c r="A12" s="26" t="str">
        <f>OVERALL!K$1</f>
        <v>GREAT SOUTHERN BANK</v>
      </c>
      <c r="B12" s="27"/>
      <c r="C12" s="28">
        <f>OVERALL!K$4</f>
        <v>0.41383928571428569</v>
      </c>
      <c r="D12" s="29">
        <f>OVERALL!K$6</f>
        <v>0.66666666666666663</v>
      </c>
      <c r="E12" s="30">
        <f>OVERALL!K$7</f>
        <v>1</v>
      </c>
      <c r="F12" s="31">
        <f>OVERALL!K$8</f>
        <v>0</v>
      </c>
      <c r="G12" s="31">
        <f>OVERALL!K$9</f>
        <v>1</v>
      </c>
      <c r="H12" s="29">
        <f>OVERALL!K$11</f>
        <v>0.66666666666666674</v>
      </c>
      <c r="I12" s="31">
        <f>OVERALL!K$12</f>
        <v>0</v>
      </c>
      <c r="J12" s="31">
        <f>OVERALL!K$13</f>
        <v>1</v>
      </c>
      <c r="K12" s="31">
        <f>OVERALL!K$14</f>
        <v>1</v>
      </c>
      <c r="L12" s="31">
        <f>OVERALL!K$15</f>
        <v>1</v>
      </c>
      <c r="M12" s="31">
        <f>OVERALL!K$16</f>
        <v>0</v>
      </c>
      <c r="N12" s="31">
        <f>OVERALL!$L$17</f>
        <v>0</v>
      </c>
      <c r="O12" s="31">
        <f>OVERALL!K$18</f>
        <v>0.66666666666666663</v>
      </c>
      <c r="P12" s="32">
        <f>OVERALL!K$20</f>
        <v>0.66666666666666674</v>
      </c>
      <c r="Q12" s="31">
        <f>OVERALL!K$21</f>
        <v>1</v>
      </c>
      <c r="R12" s="31">
        <f>OVERALL!K$22</f>
        <v>0.5</v>
      </c>
      <c r="S12" s="31">
        <f>OVERALL!K$23</f>
        <v>0.16666666666666666</v>
      </c>
      <c r="T12" s="31">
        <f>OVERALL!K$24</f>
        <v>1</v>
      </c>
      <c r="U12" s="32">
        <f>OVERALL!K$26</f>
        <v>0.8</v>
      </c>
      <c r="V12" s="31">
        <f>OVERALL!K$27</f>
        <v>1</v>
      </c>
      <c r="W12" s="31">
        <f>OVERALL!K$28</f>
        <v>1</v>
      </c>
      <c r="X12" s="31">
        <f>OVERALL!K$29</f>
        <v>0</v>
      </c>
      <c r="Y12" s="31">
        <f>OVERALL!K$30</f>
        <v>1</v>
      </c>
      <c r="Z12" s="31">
        <f>OVERALL!K$31</f>
        <v>1</v>
      </c>
      <c r="AA12" s="32">
        <f>OVERALL!K$33</f>
        <v>0.22916666666666663</v>
      </c>
      <c r="AB12" s="31">
        <f>OVERALL!K$34</f>
        <v>0</v>
      </c>
      <c r="AC12" s="31">
        <f>OVERALL!K$35</f>
        <v>0.5</v>
      </c>
      <c r="AD12" s="31">
        <f>OVERALL!K$36</f>
        <v>0</v>
      </c>
      <c r="AE12" s="31">
        <f>OVERALL!K$37</f>
        <v>0.16666666666666666</v>
      </c>
      <c r="AF12" s="31">
        <f>OVERALL!K$38</f>
        <v>0.16666666666666666</v>
      </c>
      <c r="AG12" s="31">
        <f>OVERALL!K$39</f>
        <v>0.16666666666666666</v>
      </c>
      <c r="AH12" s="31">
        <f>OVERALL!K$40</f>
        <v>0.16666666666666666</v>
      </c>
      <c r="AI12" s="33">
        <f>OVERALL!K$41</f>
        <v>0.66666666666666663</v>
      </c>
      <c r="AJ12" s="34"/>
      <c r="AK12" s="35">
        <f>OVERALL!K$43</f>
        <v>0.33333333333333331</v>
      </c>
      <c r="AL12" s="31">
        <f>OVERALL!K$44</f>
        <v>0</v>
      </c>
      <c r="AM12" s="31">
        <f>OVERALL!K$45</f>
        <v>0</v>
      </c>
      <c r="AN12" s="31">
        <f>OVERALL!K$46</f>
        <v>0</v>
      </c>
      <c r="AO12" s="31">
        <f>OVERALL!K$47</f>
        <v>0</v>
      </c>
      <c r="AP12" s="31">
        <f>OVERALL!K$48</f>
        <v>0</v>
      </c>
      <c r="AQ12" s="31">
        <f>OVERALL!K$49</f>
        <v>0</v>
      </c>
      <c r="AR12" s="31">
        <f>OVERALL!K$50</f>
        <v>0</v>
      </c>
      <c r="AS12" s="31">
        <f>OVERALL!K$51</f>
        <v>0.33333333333333331</v>
      </c>
      <c r="AT12" s="33">
        <f>OVERALL!K$52</f>
        <v>0</v>
      </c>
      <c r="AU12" s="34"/>
      <c r="AV12" s="36">
        <f>OVERALL!K$55</f>
        <v>0.66666666666666663</v>
      </c>
      <c r="AW12" s="31">
        <f>OVERALL!K$56</f>
        <v>1</v>
      </c>
      <c r="AX12" s="31">
        <f>OVERALL!K$57</f>
        <v>0</v>
      </c>
      <c r="AY12" s="31">
        <f>OVERALL!K$58</f>
        <v>0</v>
      </c>
      <c r="AZ12" s="37">
        <f>OVERALL!K$59</f>
        <v>3</v>
      </c>
      <c r="BA12" s="31">
        <f>OVERALL!K$60</f>
        <v>0.83333333333333337</v>
      </c>
      <c r="BB12" s="31">
        <f>OVERALL!K$61</f>
        <v>0</v>
      </c>
      <c r="BC12" s="31">
        <f>OVERALL!K$62</f>
        <v>0</v>
      </c>
      <c r="BD12" s="38">
        <f>OVERALL!K$63</f>
        <v>5.7870370370370366E-5</v>
      </c>
      <c r="BE12" s="38">
        <f>OVERALL!K$64</f>
        <v>0</v>
      </c>
      <c r="BF12" s="38">
        <f>OVERALL!K$65</f>
        <v>6.4621913580246916E-4</v>
      </c>
      <c r="BG12" s="38">
        <f>OVERALL!K$66</f>
        <v>7.0408950617283951E-4</v>
      </c>
      <c r="BH12" s="38">
        <f>OVERALL!K$67</f>
        <v>8.0825617283950609E-4</v>
      </c>
      <c r="BI12" s="38">
        <f>OVERALL!K$68</f>
        <v>1.5123456790123457E-3</v>
      </c>
      <c r="BJ12" s="38">
        <f>OVERALL!K$69</f>
        <v>4.820601851851852E-3</v>
      </c>
      <c r="BK12" s="39">
        <f>OVERALL!K$70</f>
        <v>6.3329475308641983E-3</v>
      </c>
      <c r="BL12" s="5"/>
      <c r="BM12" s="5"/>
      <c r="BN12" s="5"/>
      <c r="BO12" s="5"/>
      <c r="BP12" s="5"/>
      <c r="BQ12" s="5"/>
      <c r="BR12" s="5"/>
      <c r="BS12" s="5"/>
      <c r="BT12" s="5"/>
      <c r="BU12" s="5"/>
      <c r="BV12" s="5"/>
      <c r="BW12" s="5"/>
      <c r="BX12" s="5"/>
      <c r="BY12" s="5"/>
      <c r="BZ12" s="5"/>
    </row>
    <row r="13" spans="1:78" ht="24">
      <c r="A13" s="26" t="str">
        <f>OVERALL!L$1</f>
        <v>HUME BANK</v>
      </c>
      <c r="B13" s="27"/>
      <c r="C13" s="28">
        <f>OVERALL!L$4</f>
        <v>0.53170634920634918</v>
      </c>
      <c r="D13" s="29">
        <f>OVERALL!L$6</f>
        <v>1</v>
      </c>
      <c r="E13" s="30">
        <f>OVERALL!L$7</f>
        <v>1</v>
      </c>
      <c r="F13" s="31">
        <f>OVERALL!L$8</f>
        <v>1</v>
      </c>
      <c r="G13" s="31">
        <f>OVERALL!L$9</f>
        <v>1</v>
      </c>
      <c r="H13" s="29">
        <f>OVERALL!L$11</f>
        <v>0.69047619047619058</v>
      </c>
      <c r="I13" s="31">
        <f>OVERALL!L$12</f>
        <v>0</v>
      </c>
      <c r="J13" s="31">
        <f>OVERALL!L$13</f>
        <v>1</v>
      </c>
      <c r="K13" s="31">
        <f>OVERALL!L$14</f>
        <v>1</v>
      </c>
      <c r="L13" s="31">
        <f>OVERALL!L$15</f>
        <v>0.83333333333333337</v>
      </c>
      <c r="M13" s="31">
        <f>OVERALL!L$16</f>
        <v>1</v>
      </c>
      <c r="N13" s="31">
        <f>OVERALL!$L$17</f>
        <v>0</v>
      </c>
      <c r="O13" s="31">
        <f>OVERALL!L$18</f>
        <v>1</v>
      </c>
      <c r="P13" s="32">
        <f>OVERALL!L$20</f>
        <v>1</v>
      </c>
      <c r="Q13" s="31">
        <f>OVERALL!L$21</f>
        <v>1</v>
      </c>
      <c r="R13" s="31">
        <f>OVERALL!L$22</f>
        <v>1</v>
      </c>
      <c r="S13" s="31">
        <f>OVERALL!L$23</f>
        <v>1</v>
      </c>
      <c r="T13" s="31">
        <f>OVERALL!L$24</f>
        <v>1</v>
      </c>
      <c r="U13" s="32">
        <f>OVERALL!L$26</f>
        <v>0.96666666666666679</v>
      </c>
      <c r="V13" s="31">
        <f>OVERALL!L$27</f>
        <v>0.83333333333333337</v>
      </c>
      <c r="W13" s="31">
        <f>OVERALL!L$28</f>
        <v>1</v>
      </c>
      <c r="X13" s="31">
        <f>OVERALL!L$29</f>
        <v>1</v>
      </c>
      <c r="Y13" s="31">
        <f>OVERALL!L$30</f>
        <v>1</v>
      </c>
      <c r="Z13" s="31">
        <f>OVERALL!L$31</f>
        <v>1</v>
      </c>
      <c r="AA13" s="32">
        <f>OVERALL!L$33</f>
        <v>0.41666666666666663</v>
      </c>
      <c r="AB13" s="31">
        <f>OVERALL!L$34</f>
        <v>0.16666666666666666</v>
      </c>
      <c r="AC13" s="31">
        <f>OVERALL!L$35</f>
        <v>1</v>
      </c>
      <c r="AD13" s="31">
        <f>OVERALL!L$36</f>
        <v>0.83333333333333337</v>
      </c>
      <c r="AE13" s="31">
        <f>OVERALL!L$37</f>
        <v>0.16666666666666666</v>
      </c>
      <c r="AF13" s="31">
        <f>OVERALL!L$38</f>
        <v>0.16666666666666666</v>
      </c>
      <c r="AG13" s="31">
        <f>OVERALL!L$39</f>
        <v>0.16666666666666666</v>
      </c>
      <c r="AH13" s="31">
        <f>OVERALL!L$40</f>
        <v>0.33333333333333331</v>
      </c>
      <c r="AI13" s="33">
        <f>OVERALL!L$41</f>
        <v>0.5</v>
      </c>
      <c r="AJ13" s="34"/>
      <c r="AK13" s="35">
        <f>OVERALL!L$43</f>
        <v>0.5</v>
      </c>
      <c r="AL13" s="31">
        <f>OVERALL!L$44</f>
        <v>0</v>
      </c>
      <c r="AM13" s="31">
        <f>OVERALL!L$45</f>
        <v>0</v>
      </c>
      <c r="AN13" s="31">
        <f>OVERALL!L$46</f>
        <v>0</v>
      </c>
      <c r="AO13" s="31">
        <f>OVERALL!L$47</f>
        <v>0</v>
      </c>
      <c r="AP13" s="31">
        <f>OVERALL!L$48</f>
        <v>0</v>
      </c>
      <c r="AQ13" s="31">
        <f>OVERALL!L$49</f>
        <v>0</v>
      </c>
      <c r="AR13" s="31">
        <f>OVERALL!L$50</f>
        <v>0</v>
      </c>
      <c r="AS13" s="31">
        <f>OVERALL!L$51</f>
        <v>0.5</v>
      </c>
      <c r="AT13" s="33">
        <f>OVERALL!L$52</f>
        <v>0</v>
      </c>
      <c r="AU13" s="34"/>
      <c r="AV13" s="36">
        <f>OVERALL!L$55</f>
        <v>0.5</v>
      </c>
      <c r="AW13" s="31">
        <f>OVERALL!L$56</f>
        <v>1</v>
      </c>
      <c r="AX13" s="31">
        <f>OVERALL!L$57</f>
        <v>0</v>
      </c>
      <c r="AY13" s="31">
        <f>OVERALL!L$58</f>
        <v>0</v>
      </c>
      <c r="AZ13" s="37">
        <f>OVERALL!L$59</f>
        <v>2</v>
      </c>
      <c r="BA13" s="31">
        <f>OVERALL!L$60</f>
        <v>0</v>
      </c>
      <c r="BB13" s="31">
        <f>OVERALL!L$61</f>
        <v>1</v>
      </c>
      <c r="BC13" s="31">
        <f>OVERALL!L$62</f>
        <v>0</v>
      </c>
      <c r="BD13" s="38">
        <f>OVERALL!L$63</f>
        <v>1.3695987654320987E-4</v>
      </c>
      <c r="BE13" s="38">
        <f>OVERALL!L$64</f>
        <v>0</v>
      </c>
      <c r="BF13" s="38">
        <f>OVERALL!L$65</f>
        <v>1.6203703703703703E-4</v>
      </c>
      <c r="BG13" s="38">
        <f>OVERALL!L$66</f>
        <v>2.9899691358024688E-4</v>
      </c>
      <c r="BH13" s="38">
        <f>OVERALL!L$67</f>
        <v>4.4753086419753088E-4</v>
      </c>
      <c r="BI13" s="38">
        <f>OVERALL!L$68</f>
        <v>7.4652777777777781E-4</v>
      </c>
      <c r="BJ13" s="38">
        <f>OVERALL!L$69</f>
        <v>4.8746141975308634E-3</v>
      </c>
      <c r="BK13" s="39">
        <f>OVERALL!L$70</f>
        <v>5.6211419753086425E-3</v>
      </c>
      <c r="BL13" s="5"/>
      <c r="BM13" s="5"/>
      <c r="BN13" s="5"/>
      <c r="BO13" s="5"/>
      <c r="BP13" s="5"/>
      <c r="BQ13" s="5"/>
      <c r="BR13" s="5"/>
      <c r="BS13" s="5"/>
      <c r="BT13" s="5"/>
      <c r="BU13" s="5"/>
      <c r="BV13" s="5"/>
      <c r="BW13" s="5"/>
      <c r="BX13" s="5"/>
      <c r="BY13" s="5"/>
      <c r="BZ13" s="5"/>
    </row>
    <row r="14" spans="1:78" ht="24">
      <c r="A14" s="26" t="str">
        <f>OVERALL!M$1</f>
        <v>BANK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c r="A15" s="26" t="str">
        <f>OVERALL!N$1</f>
        <v>BANK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c r="A16" s="40" t="str">
        <f>OVERALL!O$1</f>
        <v>BANK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c r="A17" s="26" t="str">
        <f>OVERALL!P$1</f>
        <v>BANK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c r="A18" s="26" t="str">
        <f>OVERALL!Q$1</f>
        <v>BANK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c r="A19" s="26" t="str">
        <f>OVERALL!R$1</f>
        <v>BANK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c r="A20" s="26" t="str">
        <f>OVERALL!S$1</f>
        <v>BANK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c r="A21" s="40" t="str">
        <f>OVERALL!T$1</f>
        <v>BANK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c r="A22" s="26" t="str">
        <f>OVERALL!U$1</f>
        <v>BANK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c r="A23" s="26" t="str">
        <f>OVERALL!V$1</f>
        <v>BANK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c r="A24" s="26" t="str">
        <f>OVERALL!W$1</f>
        <v>BANK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c r="A25" s="26" t="str">
        <f>OVERALL!X$1</f>
        <v>BANK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c r="A26" s="40" t="str">
        <f>OVERALL!Y$1</f>
        <v>BANK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c r="A27" s="26" t="str">
        <f>OVERALL!Z$1</f>
        <v>BANK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c r="A28" s="26" t="str">
        <f>OVERALL!AA$1</f>
        <v>BANK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c r="A29" s="26" t="str">
        <f>OVERALL!AB$1</f>
        <v>BANK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c r="A30" s="26" t="str">
        <f>OVERALL!AC$1</f>
        <v>BANK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c r="A31" s="40" t="str">
        <f>OVERALL!AD$1</f>
        <v>BANK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c r="A32" s="26" t="str">
        <f>OVERALL!AE$1</f>
        <v>BANK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c r="A33" s="26" t="str">
        <f>OVERALL!AF$1</f>
        <v>BANK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c r="A34" s="26" t="str">
        <f>OVERALL!AG$1</f>
        <v>BANK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6">
      <c r="A35" s="72" t="s">
        <v>69</v>
      </c>
      <c r="B35" s="73"/>
      <c r="C35" s="74">
        <f>OVERALL!B$4</f>
        <v>0.28809744268077597</v>
      </c>
      <c r="D35" s="75">
        <f>OVERALL!B$6</f>
        <v>0.82098765432098775</v>
      </c>
      <c r="E35" s="76">
        <f>OVERALL!B$7</f>
        <v>1</v>
      </c>
      <c r="F35" s="77">
        <f>OVERALL!B$8</f>
        <v>0.48148148148148145</v>
      </c>
      <c r="G35" s="77">
        <f>OVERALL!B$9</f>
        <v>0.98148148148148151</v>
      </c>
      <c r="H35" s="75">
        <f>OVERALL!B$11</f>
        <v>0.51446208112874781</v>
      </c>
      <c r="I35" s="77">
        <f>OVERALL!B$12</f>
        <v>0</v>
      </c>
      <c r="J35" s="77">
        <f>OVERALL!B$13</f>
        <v>0.79629629629629628</v>
      </c>
      <c r="K35" s="77">
        <f>OVERALL!B$14</f>
        <v>1</v>
      </c>
      <c r="L35" s="77">
        <f>OVERALL!B$15</f>
        <v>0.81481481481481477</v>
      </c>
      <c r="M35" s="77">
        <f>OVERALL!B$16</f>
        <v>0.1111111111111111</v>
      </c>
      <c r="N35" s="77">
        <f>OVERALL!$L$17</f>
        <v>0</v>
      </c>
      <c r="O35" s="77">
        <f>OVERALL!B$18</f>
        <v>0.5185185185185186</v>
      </c>
      <c r="P35" s="78">
        <f>OVERALL!B$20</f>
        <v>0.6064814814814814</v>
      </c>
      <c r="Q35" s="77">
        <f>OVERALL!B$21</f>
        <v>0.77777777777777779</v>
      </c>
      <c r="R35" s="77">
        <f>OVERALL!B$22</f>
        <v>0.77777777777777779</v>
      </c>
      <c r="S35" s="77">
        <f>OVERALL!B$23</f>
        <v>0.57407407407407407</v>
      </c>
      <c r="T35" s="77">
        <f>OVERALL!B$24</f>
        <v>0.29629629629629628</v>
      </c>
      <c r="U35" s="78">
        <f>OVERALL!B$26</f>
        <v>0.76666666666666661</v>
      </c>
      <c r="V35" s="77">
        <f>OVERALL!B$27</f>
        <v>0.72222222222222221</v>
      </c>
      <c r="W35" s="77">
        <f>OVERALL!B$28</f>
        <v>0.88888888888888884</v>
      </c>
      <c r="X35" s="77">
        <f>OVERALL!B$29</f>
        <v>0.77777777777777779</v>
      </c>
      <c r="Y35" s="77">
        <f>OVERALL!B$30</f>
        <v>1</v>
      </c>
      <c r="Z35" s="77">
        <f>OVERALL!B$31</f>
        <v>0.44444444444444442</v>
      </c>
      <c r="AA35" s="78">
        <f>OVERALL!B$33</f>
        <v>0.38425925925925924</v>
      </c>
      <c r="AB35" s="77">
        <f>OVERALL!B$34</f>
        <v>0.20370370370370369</v>
      </c>
      <c r="AC35" s="77">
        <f>OVERALL!B$35</f>
        <v>0.68518518518518523</v>
      </c>
      <c r="AD35" s="77">
        <f>OVERALL!B$36</f>
        <v>0.14814814814814817</v>
      </c>
      <c r="AE35" s="77">
        <f>OVERALL!B$37</f>
        <v>0.25925925925925924</v>
      </c>
      <c r="AF35" s="77">
        <f>OVERALL!B$38</f>
        <v>0.25925925925925924</v>
      </c>
      <c r="AG35" s="77">
        <f>OVERALL!B$39</f>
        <v>0.3888888888888889</v>
      </c>
      <c r="AH35" s="77">
        <f>OVERALL!B$40</f>
        <v>0.5</v>
      </c>
      <c r="AI35" s="79">
        <f>OVERALL!B$41</f>
        <v>0.62962962962962965</v>
      </c>
      <c r="AJ35" s="80"/>
      <c r="AK35" s="81">
        <f>OVERALL!B$43</f>
        <v>0.57407407407407407</v>
      </c>
      <c r="AL35" s="77">
        <f>OVERALL!B$44</f>
        <v>0.20370370370370372</v>
      </c>
      <c r="AM35" s="77">
        <f>OVERALL!B$45</f>
        <v>1.8518518518518517E-2</v>
      </c>
      <c r="AN35" s="77">
        <f>OVERALL!B$46</f>
        <v>0</v>
      </c>
      <c r="AO35" s="77">
        <f>OVERALL!B$47</f>
        <v>0.2592592592592593</v>
      </c>
      <c r="AP35" s="77">
        <f>OVERALL!B$48</f>
        <v>0.33333333333333331</v>
      </c>
      <c r="AQ35" s="77">
        <f>OVERALL!B$49</f>
        <v>7.407407407407407E-2</v>
      </c>
      <c r="AR35" s="77">
        <f>OVERALL!B$50</f>
        <v>7.407407407407407E-2</v>
      </c>
      <c r="AS35" s="77">
        <f>OVERALL!B$51</f>
        <v>0.3888888888888889</v>
      </c>
      <c r="AT35" s="79">
        <f>OVERALL!B$52</f>
        <v>3.7037037037037035E-2</v>
      </c>
      <c r="AU35" s="80"/>
      <c r="AV35" s="76">
        <f>OVERALL!B$55</f>
        <v>0.57407407407407407</v>
      </c>
      <c r="AW35" s="77">
        <f>OVERALL!B$56</f>
        <v>0.57407407407407407</v>
      </c>
      <c r="AX35" s="77">
        <f>OVERALL!B$57</f>
        <v>0</v>
      </c>
      <c r="AY35" s="77">
        <f>OVERALL!B$58</f>
        <v>0.42592592592592593</v>
      </c>
      <c r="AZ35" s="82">
        <f>OVERALL!B$59</f>
        <v>3.0740740740740744</v>
      </c>
      <c r="BA35" s="77">
        <f>OVERALL!B$60</f>
        <v>0.33333333333333331</v>
      </c>
      <c r="BB35" s="77">
        <f>OVERALL!B$61</f>
        <v>0.21428571428571427</v>
      </c>
      <c r="BC35" s="77">
        <f>OVERALL!B$62</f>
        <v>7.1428571428571425E-2</v>
      </c>
      <c r="BD35" s="83">
        <f>OVERALL!B$63</f>
        <v>1.5024862825788752E-4</v>
      </c>
      <c r="BE35" s="83">
        <f>OVERALL!B$64</f>
        <v>2.186213991769547E-5</v>
      </c>
      <c r="BF35" s="83">
        <f>OVERALL!B$65</f>
        <v>5.624142661179698E-4</v>
      </c>
      <c r="BG35" s="83">
        <f>OVERALL!B$66</f>
        <v>7.3452503429355289E-4</v>
      </c>
      <c r="BH35" s="83">
        <f>OVERALL!B$67</f>
        <v>5.6627229080932783E-4</v>
      </c>
      <c r="BI35" s="83">
        <f>OVERALL!B$68</f>
        <v>1.3007973251028806E-3</v>
      </c>
      <c r="BJ35" s="83">
        <f>OVERALL!B$69</f>
        <v>3.6561213991769554E-3</v>
      </c>
      <c r="BK35" s="84">
        <f>OVERALL!B$70</f>
        <v>4.9569187242798352E-3</v>
      </c>
      <c r="BL35" s="85"/>
      <c r="BM35" s="85"/>
      <c r="BN35" s="85"/>
      <c r="BO35" s="85"/>
      <c r="BP35" s="85"/>
      <c r="BQ35" s="85"/>
      <c r="BR35" s="85"/>
      <c r="BS35" s="85"/>
      <c r="BT35" s="85"/>
      <c r="BU35" s="85"/>
      <c r="BV35" s="85"/>
      <c r="BW35" s="85"/>
      <c r="BX35" s="85"/>
      <c r="BY35" s="85"/>
      <c r="BZ35" s="85"/>
    </row>
    <row r="36" spans="1:78">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366" t="s">
        <v>70</v>
      </c>
      <c r="B1" s="255"/>
      <c r="C1" s="256" t="s">
        <v>73</v>
      </c>
      <c r="D1" s="257">
        <v>1</v>
      </c>
      <c r="E1" s="257">
        <v>2</v>
      </c>
      <c r="F1" s="257">
        <v>3</v>
      </c>
      <c r="G1" s="257">
        <v>4</v>
      </c>
      <c r="H1" s="257">
        <v>5</v>
      </c>
      <c r="I1" s="257">
        <v>6</v>
      </c>
    </row>
    <row r="2" spans="1:11" ht="15.75" customHeight="1">
      <c r="A2" s="258" t="str">
        <f>OVERALL!A2</f>
        <v>BANKS</v>
      </c>
      <c r="B2" s="259">
        <f>OVERALL!B2</f>
        <v>46023</v>
      </c>
      <c r="C2" s="256">
        <f>COUNTA(D12:I12)</f>
        <v>6</v>
      </c>
      <c r="D2" s="260" t="s">
        <v>119</v>
      </c>
      <c r="E2" s="260" t="s">
        <v>120</v>
      </c>
      <c r="F2" s="260" t="s">
        <v>121</v>
      </c>
      <c r="G2" s="260" t="s">
        <v>147</v>
      </c>
      <c r="H2" s="260" t="s">
        <v>123</v>
      </c>
      <c r="I2" s="260" t="s">
        <v>124</v>
      </c>
    </row>
    <row r="3" spans="1:11" ht="15.75" customHeight="1">
      <c r="A3" s="261" t="str">
        <f>OVERALL!J1</f>
        <v>BANK AUSTRALIA</v>
      </c>
      <c r="B3" s="262" t="s">
        <v>70</v>
      </c>
      <c r="C3" s="263"/>
      <c r="D3" s="263" t="s">
        <v>125</v>
      </c>
      <c r="E3" s="263" t="s">
        <v>126</v>
      </c>
      <c r="F3" s="263" t="s">
        <v>127</v>
      </c>
      <c r="G3" s="263" t="s">
        <v>128</v>
      </c>
      <c r="H3" s="263" t="s">
        <v>129</v>
      </c>
      <c r="I3" s="263" t="s">
        <v>130</v>
      </c>
    </row>
    <row r="4" spans="1:11" ht="18" customHeight="1">
      <c r="A4" s="264" t="str">
        <f>OVERALL!A4</f>
        <v>ACCESS SCORE</v>
      </c>
      <c r="B4" s="265">
        <f>AVERAGE(D4:I4)</f>
        <v>0.23871031746031748</v>
      </c>
      <c r="C4" s="266" t="s">
        <v>70</v>
      </c>
      <c r="D4" s="265">
        <f t="shared" ref="D4:I4" si="0">IF(D5&lt;0%,0%,D$5)</f>
        <v>0</v>
      </c>
      <c r="E4" s="265">
        <f t="shared" si="0"/>
        <v>0.71017857142857144</v>
      </c>
      <c r="F4" s="265">
        <f t="shared" si="0"/>
        <v>0.72208333333333341</v>
      </c>
      <c r="G4" s="265">
        <f t="shared" si="0"/>
        <v>0</v>
      </c>
      <c r="H4" s="265">
        <f t="shared" si="0"/>
        <v>0</v>
      </c>
      <c r="I4" s="265">
        <f t="shared" si="0"/>
        <v>0</v>
      </c>
      <c r="K4" s="100" t="s">
        <v>104</v>
      </c>
    </row>
    <row r="5" spans="1:11" ht="18" customHeight="1">
      <c r="A5" s="94" t="s">
        <v>70</v>
      </c>
      <c r="B5" s="94" t="s">
        <v>70</v>
      </c>
      <c r="C5" s="267" t="s">
        <v>131</v>
      </c>
      <c r="D5" s="268">
        <f t="shared" ref="D5:I5" si="1">IF(D$2="","",IF(D$52="y",0%,SUM(D$6,D$11,D$20,D$26,D$33,D$43)))</f>
        <v>-6.0357142857142776E-2</v>
      </c>
      <c r="E5" s="268">
        <f t="shared" si="1"/>
        <v>0.71017857142857144</v>
      </c>
      <c r="F5" s="268">
        <f t="shared" si="1"/>
        <v>0.72208333333333341</v>
      </c>
      <c r="G5" s="268">
        <f t="shared" si="1"/>
        <v>-6.0357142857142776E-2</v>
      </c>
      <c r="H5" s="268">
        <f t="shared" si="1"/>
        <v>-6.0357142857142776E-2</v>
      </c>
      <c r="I5" s="268">
        <f t="shared" si="1"/>
        <v>-0.62285714285714278</v>
      </c>
      <c r="K5" s="105" t="s">
        <v>106</v>
      </c>
    </row>
    <row r="6" spans="1:11" ht="18" customHeight="1">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c r="A8" s="273" t="str">
        <f>OVERALL!A8</f>
        <v>CONTACT NUMBER PROMINENT ON HOMEPAGE</v>
      </c>
      <c r="B8" s="274">
        <f t="shared" si="2"/>
        <v>1</v>
      </c>
      <c r="C8" s="275">
        <f t="shared" si="3"/>
        <v>6</v>
      </c>
      <c r="D8" s="276" t="s">
        <v>132</v>
      </c>
      <c r="E8" s="277" t="str">
        <f t="shared" ref="E8:G8" si="6">IF(E$2="","",D8)</f>
        <v>y</v>
      </c>
      <c r="F8" s="277" t="str">
        <f t="shared" si="6"/>
        <v>y</v>
      </c>
      <c r="G8" s="277" t="str">
        <f t="shared" si="6"/>
        <v>y</v>
      </c>
      <c r="H8" s="277" t="str">
        <f t="shared" si="5"/>
        <v>y</v>
      </c>
      <c r="I8" s="278" t="s">
        <v>132</v>
      </c>
      <c r="K8" s="105" t="s">
        <v>108</v>
      </c>
    </row>
    <row r="9" spans="1:11" ht="18" customHeight="1">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c r="A11" s="269" t="str">
        <f>OVERALL!A11</f>
        <v>DESIGN</v>
      </c>
      <c r="B11" s="270">
        <f>AVERAGE(B12:B18)</f>
        <v>0.39999999999999997</v>
      </c>
      <c r="C11" s="271">
        <f>B11*OVERALL!C11</f>
        <v>9.9999999999999992E-2</v>
      </c>
      <c r="D11" s="272">
        <f>(COUNTIF(D12:D18, "y")/D19)*OVERALL!$C$11</f>
        <v>0.10714285714285714</v>
      </c>
      <c r="E11" s="272">
        <f>(COUNTIF(E12:E18, "y")/E19)*OVERALL!$C$11</f>
        <v>7.1428571428571425E-2</v>
      </c>
      <c r="F11" s="272">
        <f>(COUNTIF(F12:F18, "y")/F19)*OVERALL!$C$11</f>
        <v>8.3333333333333329E-2</v>
      </c>
      <c r="G11" s="272">
        <f>(COUNTIF(G12:G18, "y")/G19)*OVERALL!$C$11</f>
        <v>0.10714285714285714</v>
      </c>
      <c r="H11" s="272">
        <f>(COUNTIF(H12:H18, "y")/H19)*OVERALL!$C$11</f>
        <v>0.10714285714285714</v>
      </c>
      <c r="I11" s="272">
        <f>(COUNTIF(I12:I18, "y")/I19)*OVERALL!$C$11</f>
        <v>0.10714285714285714</v>
      </c>
      <c r="K11" s="128" t="s">
        <v>110</v>
      </c>
    </row>
    <row r="12" spans="1:11" ht="18" customHeight="1">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c r="A15" s="273" t="str">
        <f>OVERALL!A15</f>
        <v>MAX. 2 PRE MENU MESSAGES</v>
      </c>
      <c r="B15" s="274">
        <f t="shared" si="9"/>
        <v>0</v>
      </c>
      <c r="C15" s="275">
        <f t="shared" si="10"/>
        <v>6</v>
      </c>
      <c r="D15" s="276" t="s">
        <v>133</v>
      </c>
      <c r="E15" s="276" t="s">
        <v>133</v>
      </c>
      <c r="F15" s="276" t="s">
        <v>133</v>
      </c>
      <c r="G15" s="276" t="s">
        <v>133</v>
      </c>
      <c r="H15" s="276" t="s">
        <v>133</v>
      </c>
      <c r="I15" s="276" t="s">
        <v>133</v>
      </c>
      <c r="J15" s="94" t="s">
        <v>70</v>
      </c>
    </row>
    <row r="16" spans="1:11" ht="18" customHeight="1">
      <c r="A16" s="273" t="str">
        <f>OVERALL!A16</f>
        <v>MAX. 2 POST MENU MESSAGES</v>
      </c>
      <c r="B16" s="274">
        <f t="shared" si="9"/>
        <v>0</v>
      </c>
      <c r="C16" s="275">
        <f t="shared" si="10"/>
        <v>6</v>
      </c>
      <c r="D16" s="282" t="s">
        <v>133</v>
      </c>
      <c r="E16" s="282" t="s">
        <v>133</v>
      </c>
      <c r="F16" s="282" t="s">
        <v>133</v>
      </c>
      <c r="G16" s="282" t="s">
        <v>133</v>
      </c>
      <c r="H16" s="282" t="s">
        <v>133</v>
      </c>
      <c r="I16" s="282" t="s">
        <v>133</v>
      </c>
      <c r="K16" s="146" t="s">
        <v>113</v>
      </c>
    </row>
    <row r="17" spans="1:11" ht="18" customHeight="1">
      <c r="A17" s="273" t="str">
        <f>OVERALL!A17</f>
        <v>ADVISED WAIT TIME OR QUEUE POSITION</v>
      </c>
      <c r="B17" s="274">
        <f t="shared" si="9"/>
        <v>0.8</v>
      </c>
      <c r="C17" s="275">
        <f t="shared" si="10"/>
        <v>5</v>
      </c>
      <c r="D17" s="283" t="s">
        <v>132</v>
      </c>
      <c r="E17" s="283" t="s">
        <v>171</v>
      </c>
      <c r="F17" s="283" t="s">
        <v>68</v>
      </c>
      <c r="G17" s="283" t="s">
        <v>132</v>
      </c>
      <c r="H17" s="283" t="s">
        <v>132</v>
      </c>
      <c r="I17" s="283" t="s">
        <v>132</v>
      </c>
      <c r="K17" s="140" t="s">
        <v>114</v>
      </c>
    </row>
    <row r="18" spans="1:11" ht="18" customHeight="1">
      <c r="A18" s="273" t="str">
        <f>OVERALL!A18</f>
        <v>NO REDUNDANT MESSAGES</v>
      </c>
      <c r="B18" s="274">
        <f t="shared" si="9"/>
        <v>0</v>
      </c>
      <c r="C18" s="275">
        <f t="shared" si="10"/>
        <v>6</v>
      </c>
      <c r="D18" s="282" t="s">
        <v>133</v>
      </c>
      <c r="E18" s="276" t="s">
        <v>133</v>
      </c>
      <c r="F18" s="276" t="s">
        <v>133</v>
      </c>
      <c r="G18" s="276" t="s">
        <v>133</v>
      </c>
      <c r="H18" s="276" t="s">
        <v>133</v>
      </c>
      <c r="I18" s="276" t="s">
        <v>133</v>
      </c>
    </row>
    <row r="19" spans="1:11" ht="18" customHeight="1">
      <c r="A19" s="279"/>
      <c r="C19" s="280"/>
      <c r="D19" s="281">
        <f t="shared" ref="D19:I19" si="13">COUNTA(D12:D18)-COUNTIF(D12:D18, "-")</f>
        <v>7</v>
      </c>
      <c r="E19" s="281">
        <f t="shared" si="13"/>
        <v>7</v>
      </c>
      <c r="F19" s="281">
        <f t="shared" si="13"/>
        <v>6</v>
      </c>
      <c r="G19" s="281">
        <f t="shared" si="13"/>
        <v>7</v>
      </c>
      <c r="H19" s="281">
        <f t="shared" si="13"/>
        <v>7</v>
      </c>
      <c r="I19" s="281">
        <f t="shared" si="13"/>
        <v>7</v>
      </c>
    </row>
    <row r="20" spans="1:11" ht="18" customHeight="1">
      <c r="A20" s="269" t="str">
        <f>OVERALL!A20</f>
        <v>EASE</v>
      </c>
      <c r="B20" s="270">
        <f>AVERAGE(B21:B24)</f>
        <v>0.91666666666666663</v>
      </c>
      <c r="C20" s="271">
        <f>B20*OVERALL!C20</f>
        <v>0.18333333333333335</v>
      </c>
      <c r="D20" s="272">
        <f>(COUNTIF(D21:D24, "y")/D25)*OVERALL!$C$20</f>
        <v>0.2</v>
      </c>
      <c r="E20" s="272">
        <f>(COUNTIF(E21:E24, "y")/E25)*OVERALL!$C$20</f>
        <v>0.15000000000000002</v>
      </c>
      <c r="F20" s="272">
        <f>(COUNTIF(F21:F24, "y")/F25)*OVERALL!$C$20</f>
        <v>0.15000000000000002</v>
      </c>
      <c r="G20" s="272">
        <f>(COUNTIF(G21:G24, "y")/G25)*OVERALL!$C$20</f>
        <v>0.2</v>
      </c>
      <c r="H20" s="272">
        <f>(COUNTIF(H21:H24, "y")/H25)*OVERALL!$C$20</f>
        <v>0.2</v>
      </c>
      <c r="I20" s="272">
        <f>(COUNTIF(I21:I24, "y")/I25)*OVERALL!$C$20</f>
        <v>0.2</v>
      </c>
    </row>
    <row r="21" spans="1:11" ht="18" customHeight="1">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c r="A22" s="273" t="str">
        <f>OVERALL!A22</f>
        <v>ACCEPTED ALL RESPONSES &amp; SELECTIONS</v>
      </c>
      <c r="B22" s="274">
        <f t="shared" si="14"/>
        <v>1</v>
      </c>
      <c r="C22" s="275">
        <f t="shared" si="15"/>
        <v>6</v>
      </c>
      <c r="D22" s="282" t="s">
        <v>132</v>
      </c>
      <c r="E22" s="276" t="s">
        <v>132</v>
      </c>
      <c r="F22" s="276" t="s">
        <v>132</v>
      </c>
      <c r="G22" s="276" t="s">
        <v>132</v>
      </c>
      <c r="H22" s="276" t="s">
        <v>132</v>
      </c>
      <c r="I22" s="276" t="s">
        <v>132</v>
      </c>
    </row>
    <row r="23" spans="1:11" ht="18" customHeight="1">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c r="A24" s="273" t="str">
        <f>OVERALL!A24</f>
        <v>OBVIOUS PROGRESSION</v>
      </c>
      <c r="B24" s="274">
        <f t="shared" si="14"/>
        <v>0.66666666666666663</v>
      </c>
      <c r="C24" s="275">
        <f t="shared" si="15"/>
        <v>6</v>
      </c>
      <c r="D24" s="276" t="s">
        <v>132</v>
      </c>
      <c r="E24" s="282" t="s">
        <v>133</v>
      </c>
      <c r="F24" s="282" t="s">
        <v>133</v>
      </c>
      <c r="G24" s="276" t="s">
        <v>132</v>
      </c>
      <c r="H24" s="276" t="s">
        <v>132</v>
      </c>
      <c r="I24" s="276" t="s">
        <v>132</v>
      </c>
    </row>
    <row r="25" spans="1:11" ht="18" customHeight="1">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8" customHeight="1">
      <c r="A27" s="273" t="str">
        <f>OVERALL!A27</f>
        <v>SINGLE VOICEOVER ARTIST</v>
      </c>
      <c r="B27" s="274">
        <f t="shared" ref="B27:B31" si="17">IF(C27=0,"-",COUNTIF(D27:I27,"y")/C27)</f>
        <v>0</v>
      </c>
      <c r="C27" s="275">
        <f t="shared" ref="C27:C31" si="18">$C$2-COUNTIF(D27:I27, "-")</f>
        <v>6</v>
      </c>
      <c r="D27" s="276" t="s">
        <v>133</v>
      </c>
      <c r="E27" s="276" t="s">
        <v>133</v>
      </c>
      <c r="F27" s="276" t="s">
        <v>133</v>
      </c>
      <c r="G27" s="276" t="s">
        <v>133</v>
      </c>
      <c r="H27" s="276" t="s">
        <v>133</v>
      </c>
      <c r="I27" s="282" t="s">
        <v>133</v>
      </c>
    </row>
    <row r="28" spans="1:11" ht="18" customHeight="1">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c r="A33" s="269" t="str">
        <f>OVERALL!A33</f>
        <v>TIMING</v>
      </c>
      <c r="B33" s="270">
        <f>AVERAGE(B34:B41)</f>
        <v>0.41666666666666674</v>
      </c>
      <c r="C33" s="271">
        <f>B33*OVERALL!C33</f>
        <v>0.10416666666666669</v>
      </c>
      <c r="D33" s="272">
        <f>(COUNTIF(D34:D41, "y")/D42)*OVERALL!$C$33</f>
        <v>6.25E-2</v>
      </c>
      <c r="E33" s="272">
        <f>(COUNTIF(E34:E41, "y")/E42)*OVERALL!$C$33</f>
        <v>0.21875</v>
      </c>
      <c r="F33" s="272">
        <f>(COUNTIF(F34:F41, "y")/F42)*OVERALL!$C$33</f>
        <v>0.21875</v>
      </c>
      <c r="G33" s="272">
        <f>(COUNTIF(G34:G41, "y")/G42)*OVERALL!$C$33</f>
        <v>6.25E-2</v>
      </c>
      <c r="H33" s="272">
        <f>(COUNTIF(H34:H41, "y")/H42)*OVERALL!$C$33</f>
        <v>6.25E-2</v>
      </c>
      <c r="I33" s="272">
        <f>(COUNTIF(I34:I41, "y")/I42)*OVERALL!$C$33</f>
        <v>0</v>
      </c>
    </row>
    <row r="34" spans="1:17" ht="18" customHeight="1">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c r="A35" s="273" t="str">
        <f>OVERALL!A34</f>
        <v>NAVIGATION TIME &lt;= 30 secs</v>
      </c>
      <c r="B35" s="274">
        <f t="shared" si="20"/>
        <v>0.83333333333333337</v>
      </c>
      <c r="C35" s="275">
        <f t="shared" si="21"/>
        <v>6</v>
      </c>
      <c r="D35" s="285" t="str">
        <f t="shared" ref="D35:I35" si="23">IF(D80&lt;=TIMEVALUE("0:0:30"),"y","n")</f>
        <v>y</v>
      </c>
      <c r="E35" s="285" t="str">
        <f t="shared" si="23"/>
        <v>y</v>
      </c>
      <c r="F35" s="285" t="str">
        <f t="shared" si="23"/>
        <v>y</v>
      </c>
      <c r="G35" s="285" t="str">
        <f t="shared" si="23"/>
        <v>y</v>
      </c>
      <c r="H35" s="285" t="str">
        <f t="shared" si="23"/>
        <v>y</v>
      </c>
      <c r="I35" s="285" t="str">
        <f t="shared" si="23"/>
        <v>n</v>
      </c>
      <c r="K35" s="180"/>
    </row>
    <row r="36" spans="1:17" ht="18" customHeight="1">
      <c r="A36" s="273" t="str">
        <f>OVERALL!A35</f>
        <v>NAVIGATION TIME &lt;= 1 MIN</v>
      </c>
      <c r="B36" s="274">
        <f t="shared" si="20"/>
        <v>0.83333333333333337</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n</v>
      </c>
    </row>
    <row r="37" spans="1:17" ht="18" customHeight="1">
      <c r="A37" s="273" t="str">
        <f>OVERALL!A37</f>
        <v>WAIT TIME &lt;= 10 SECS</v>
      </c>
      <c r="B37" s="274">
        <f t="shared" si="20"/>
        <v>0.33333333333333331</v>
      </c>
      <c r="C37" s="275">
        <f t="shared" si="21"/>
        <v>6</v>
      </c>
      <c r="D37" s="286" t="str">
        <f t="shared" ref="D37:I37" si="25">IF(D$82="-", "-", IF(D$82&lt;=TIMEVALUE("0:0:10"),"y","n"))</f>
        <v>n</v>
      </c>
      <c r="E37" s="286" t="str">
        <f t="shared" si="25"/>
        <v>y</v>
      </c>
      <c r="F37" s="286" t="str">
        <f t="shared" si="25"/>
        <v>y</v>
      </c>
      <c r="G37" s="286" t="str">
        <f t="shared" si="25"/>
        <v>n</v>
      </c>
      <c r="H37" s="286" t="str">
        <f t="shared" si="25"/>
        <v>n</v>
      </c>
      <c r="I37" s="286" t="str">
        <f t="shared" si="25"/>
        <v>n</v>
      </c>
    </row>
    <row r="38" spans="1:17" ht="18" customHeight="1">
      <c r="A38" s="273" t="str">
        <f>OVERALL!A38</f>
        <v>WAIT TIME &lt;= 30 SECS</v>
      </c>
      <c r="B38" s="274">
        <f t="shared" si="20"/>
        <v>0.33333333333333331</v>
      </c>
      <c r="C38" s="275">
        <f t="shared" si="21"/>
        <v>6</v>
      </c>
      <c r="D38" s="286" t="str">
        <f t="shared" ref="D38:I38" si="26">IF(D$82="-", "-", IF(D$82&lt;=TIMEVALUE("0:0:30"),"y","n"))</f>
        <v>n</v>
      </c>
      <c r="E38" s="286" t="str">
        <f t="shared" si="26"/>
        <v>y</v>
      </c>
      <c r="F38" s="286" t="str">
        <f t="shared" si="26"/>
        <v>y</v>
      </c>
      <c r="G38" s="286" t="str">
        <f t="shared" si="26"/>
        <v>n</v>
      </c>
      <c r="H38" s="286" t="str">
        <f t="shared" si="26"/>
        <v>n</v>
      </c>
      <c r="I38" s="286" t="str">
        <f t="shared" si="26"/>
        <v>n</v>
      </c>
    </row>
    <row r="39" spans="1:17" ht="18" customHeight="1">
      <c r="A39" s="273" t="str">
        <f>OVERALL!A39</f>
        <v>WAIT TIME &lt;= 2 MINS</v>
      </c>
      <c r="B39" s="274">
        <f t="shared" si="20"/>
        <v>0.33333333333333331</v>
      </c>
      <c r="C39" s="275">
        <f t="shared" si="21"/>
        <v>6</v>
      </c>
      <c r="D39" s="286" t="str">
        <f t="shared" ref="D39:I39" si="27">IF(D$82="-", "-", IF(D$82&lt;=TIMEVALUE("0:02:00"),"y","n"))</f>
        <v>n</v>
      </c>
      <c r="E39" s="286" t="str">
        <f t="shared" si="27"/>
        <v>y</v>
      </c>
      <c r="F39" s="286" t="str">
        <f t="shared" si="27"/>
        <v>y</v>
      </c>
      <c r="G39" s="286" t="str">
        <f t="shared" si="27"/>
        <v>n</v>
      </c>
      <c r="H39" s="286" t="str">
        <f t="shared" si="27"/>
        <v>n</v>
      </c>
      <c r="I39" s="286" t="str">
        <f t="shared" si="27"/>
        <v>n</v>
      </c>
    </row>
    <row r="40" spans="1:17" ht="18" customHeight="1">
      <c r="A40" s="273" t="str">
        <f>OVERALL!A40</f>
        <v>WAIT TIME &lt;= 5 MINS</v>
      </c>
      <c r="B40" s="274">
        <f t="shared" si="20"/>
        <v>0.33333333333333331</v>
      </c>
      <c r="C40" s="275">
        <f t="shared" si="21"/>
        <v>6</v>
      </c>
      <c r="D40" s="287" t="str">
        <f t="shared" ref="D40:I40" si="28">IF(D$82="-", "-", IF(D$82&lt;=TIMEVALUE("0:05:00"),"y","n"))</f>
        <v>n</v>
      </c>
      <c r="E40" s="287" t="str">
        <f t="shared" si="28"/>
        <v>y</v>
      </c>
      <c r="F40" s="287" t="str">
        <f t="shared" si="28"/>
        <v>y</v>
      </c>
      <c r="G40" s="287" t="str">
        <f t="shared" si="28"/>
        <v>n</v>
      </c>
      <c r="H40" s="287" t="str">
        <f t="shared" si="28"/>
        <v>n</v>
      </c>
      <c r="I40" s="287" t="str">
        <f t="shared" si="28"/>
        <v>n</v>
      </c>
      <c r="J40" s="182"/>
    </row>
    <row r="41" spans="1:17" ht="18" customHeight="1">
      <c r="A41" s="273" t="str">
        <f>OVERALL!A41</f>
        <v>WAIT TIME &lt; 10 MINS</v>
      </c>
      <c r="B41" s="274">
        <f t="shared" si="20"/>
        <v>0.33333333333333331</v>
      </c>
      <c r="C41" s="275">
        <f t="shared" si="21"/>
        <v>6</v>
      </c>
      <c r="D41" s="287" t="str">
        <f t="shared" ref="D41:I41" si="29">IF(D$82="-", "-", IF(D$82&lt;TIMEVALUE("0:10:00"),"y","n"))</f>
        <v>n</v>
      </c>
      <c r="E41" s="287" t="str">
        <f t="shared" si="29"/>
        <v>y</v>
      </c>
      <c r="F41" s="287" t="str">
        <f t="shared" si="29"/>
        <v>y</v>
      </c>
      <c r="G41" s="287" t="str">
        <f t="shared" si="29"/>
        <v>n</v>
      </c>
      <c r="H41" s="287" t="str">
        <f t="shared" si="29"/>
        <v>n</v>
      </c>
      <c r="I41" s="287" t="str">
        <f t="shared" si="29"/>
        <v>n</v>
      </c>
    </row>
    <row r="42" spans="1:17" ht="18" customHeight="1">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6" t="s">
        <v>135</v>
      </c>
      <c r="M42" s="413"/>
      <c r="N42" s="413"/>
      <c r="O42" s="413"/>
      <c r="P42" s="413"/>
      <c r="Q42" s="417"/>
    </row>
    <row r="43" spans="1:17" ht="18" customHeight="1">
      <c r="A43" s="294" t="str">
        <f>OVERALL!A43</f>
        <v>OVERALL % ACCESS DEDUCTIONS</v>
      </c>
      <c r="B43" s="295">
        <f>SUM(L52:Q52)/C2</f>
        <v>0.66666666666666663</v>
      </c>
      <c r="C43" s="271" t="str">
        <f>OVERALL!C43</f>
        <v>PENALTY</v>
      </c>
      <c r="D43" s="296">
        <f t="shared" ref="D43:I43" si="31">L43</f>
        <v>-0.7</v>
      </c>
      <c r="E43" s="296">
        <f t="shared" si="31"/>
        <v>0</v>
      </c>
      <c r="F43" s="296">
        <f t="shared" si="31"/>
        <v>0</v>
      </c>
      <c r="G43" s="296">
        <f t="shared" si="31"/>
        <v>-0.7</v>
      </c>
      <c r="H43" s="296">
        <f t="shared" si="31"/>
        <v>-0.7</v>
      </c>
      <c r="I43" s="296">
        <f t="shared" si="31"/>
        <v>-1.2</v>
      </c>
      <c r="L43" s="297">
        <f t="shared" ref="L43:Q43" si="32">IF(SUM(L44:L51)=0%,0%,SUM(L44:L51))</f>
        <v>-0.7</v>
      </c>
      <c r="M43" s="297">
        <f t="shared" si="32"/>
        <v>0</v>
      </c>
      <c r="N43" s="297">
        <f t="shared" si="32"/>
        <v>0</v>
      </c>
      <c r="O43" s="297">
        <f t="shared" si="32"/>
        <v>-0.7</v>
      </c>
      <c r="P43" s="297">
        <f t="shared" si="32"/>
        <v>-0.7</v>
      </c>
      <c r="Q43" s="297">
        <f t="shared" si="32"/>
        <v>-1.2</v>
      </c>
    </row>
    <row r="44" spans="1:17" ht="18" customHeight="1">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c r="A45" s="298" t="str">
        <f>OVERALL!A45</f>
        <v>MAJOR RECORDING GLITCHES</v>
      </c>
      <c r="B45" s="274">
        <f t="shared" si="33"/>
        <v>0.16666666666666666</v>
      </c>
      <c r="C45" s="299">
        <f>OVERALL!C45</f>
        <v>-0.3</v>
      </c>
      <c r="D45" s="276" t="s">
        <v>133</v>
      </c>
      <c r="E45" s="276" t="s">
        <v>133</v>
      </c>
      <c r="F45" s="282" t="s">
        <v>133</v>
      </c>
      <c r="G45" s="282" t="s">
        <v>133</v>
      </c>
      <c r="H45" s="276" t="s">
        <v>133</v>
      </c>
      <c r="I45" s="282" t="s">
        <v>132</v>
      </c>
      <c r="L45" s="300" t="str">
        <f t="shared" ref="L45:Q45" si="35">IF(D45="y",$C45,"")</f>
        <v/>
      </c>
      <c r="M45" s="300" t="str">
        <f t="shared" si="35"/>
        <v/>
      </c>
      <c r="N45" s="300" t="str">
        <f t="shared" si="35"/>
        <v/>
      </c>
      <c r="O45" s="300" t="str">
        <f t="shared" si="35"/>
        <v/>
      </c>
      <c r="P45" s="300" t="str">
        <f t="shared" si="35"/>
        <v/>
      </c>
      <c r="Q45" s="300">
        <f t="shared" si="35"/>
        <v>-0.3</v>
      </c>
    </row>
    <row r="46" spans="1:17" ht="18" customHeight="1">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c r="A47" s="298" t="str">
        <f>OVERALL!A47</f>
        <v>REPEATED MENU OPTIONS OR RECORDINGS</v>
      </c>
      <c r="B47" s="274">
        <f t="shared" si="33"/>
        <v>0.16666666666666666</v>
      </c>
      <c r="C47" s="299">
        <f>OVERALL!C47</f>
        <v>-0.2</v>
      </c>
      <c r="D47" s="276" t="s">
        <v>133</v>
      </c>
      <c r="E47" s="276" t="s">
        <v>133</v>
      </c>
      <c r="F47" s="276" t="s">
        <v>133</v>
      </c>
      <c r="G47" s="276" t="s">
        <v>133</v>
      </c>
      <c r="H47" s="276" t="s">
        <v>133</v>
      </c>
      <c r="I47" s="282" t="s">
        <v>132</v>
      </c>
      <c r="L47" s="300" t="str">
        <f t="shared" ref="L47:Q47" si="37">IF(D47="y",$C47,"")</f>
        <v/>
      </c>
      <c r="M47" s="300" t="str">
        <f t="shared" si="37"/>
        <v/>
      </c>
      <c r="N47" s="300" t="str">
        <f t="shared" si="37"/>
        <v/>
      </c>
      <c r="O47" s="300" t="str">
        <f t="shared" si="37"/>
        <v/>
      </c>
      <c r="P47" s="300" t="str">
        <f t="shared" si="37"/>
        <v/>
      </c>
      <c r="Q47" s="300">
        <f t="shared" si="37"/>
        <v>-0.2</v>
      </c>
    </row>
    <row r="48" spans="1:17" ht="18" customHeight="1">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c r="A49" s="298" t="str">
        <f>OVERALL!A49</f>
        <v>EXCESSIVE QUEUE MESSAGING (repeats 0-30 secs)</v>
      </c>
      <c r="B49" s="274">
        <f t="shared" si="33"/>
        <v>0.66666666666666663</v>
      </c>
      <c r="C49" s="299">
        <f>OVERALL!C49</f>
        <v>-0.2</v>
      </c>
      <c r="D49" s="276" t="s">
        <v>132</v>
      </c>
      <c r="E49" s="282" t="s">
        <v>133</v>
      </c>
      <c r="F49" s="282" t="s">
        <v>133</v>
      </c>
      <c r="G49" s="282" t="s">
        <v>132</v>
      </c>
      <c r="H49" s="282" t="s">
        <v>132</v>
      </c>
      <c r="I49" s="282" t="s">
        <v>132</v>
      </c>
      <c r="L49" s="300">
        <f t="shared" ref="L49:Q49" si="39">IF(D49="y",$C49,"")</f>
        <v>-0.2</v>
      </c>
      <c r="M49" s="300" t="str">
        <f t="shared" si="39"/>
        <v/>
      </c>
      <c r="N49" s="300" t="str">
        <f t="shared" si="39"/>
        <v/>
      </c>
      <c r="O49" s="300">
        <f t="shared" si="39"/>
        <v>-0.2</v>
      </c>
      <c r="P49" s="300">
        <f t="shared" si="39"/>
        <v>-0.2</v>
      </c>
      <c r="Q49" s="300">
        <f t="shared" si="39"/>
        <v>-0.2</v>
      </c>
    </row>
    <row r="50" spans="1:17" ht="15.75" customHeight="1">
      <c r="A50" s="298" t="str">
        <f>OVERALL!A50</f>
        <v>EXCESSIVE QUEUE MESSAGING (repeats 30-60 secs)</v>
      </c>
      <c r="B50" s="274">
        <f t="shared" si="33"/>
        <v>0</v>
      </c>
      <c r="C50" s="299">
        <f>OVERALL!C50</f>
        <v>-0.1</v>
      </c>
      <c r="D50" s="276" t="s">
        <v>133</v>
      </c>
      <c r="E50" s="276" t="s">
        <v>133</v>
      </c>
      <c r="F50" s="282" t="s">
        <v>133</v>
      </c>
      <c r="G50" s="282" t="s">
        <v>133</v>
      </c>
      <c r="H50" s="282"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c r="A51" s="301" t="str">
        <f>OVERALL!A51</f>
        <v>NOT ANSWERED IN TIME</v>
      </c>
      <c r="B51" s="302">
        <f t="shared" si="33"/>
        <v>0.66666666666666663</v>
      </c>
      <c r="C51" s="303">
        <f>OVERALL!C51</f>
        <v>-0.5</v>
      </c>
      <c r="D51" s="304" t="s">
        <v>132</v>
      </c>
      <c r="E51" s="304" t="s">
        <v>133</v>
      </c>
      <c r="F51" s="304" t="s">
        <v>133</v>
      </c>
      <c r="G51" s="304" t="s">
        <v>132</v>
      </c>
      <c r="H51" s="304" t="s">
        <v>132</v>
      </c>
      <c r="I51" s="304" t="s">
        <v>132</v>
      </c>
      <c r="L51" s="306">
        <f t="shared" ref="L51:Q51" si="41">IF(D51="y",$C51,"")</f>
        <v>-0.5</v>
      </c>
      <c r="M51" s="306" t="str">
        <f t="shared" si="41"/>
        <v/>
      </c>
      <c r="N51" s="306" t="str">
        <f t="shared" si="41"/>
        <v/>
      </c>
      <c r="O51" s="306">
        <f t="shared" si="41"/>
        <v>-0.5</v>
      </c>
      <c r="P51" s="306">
        <f t="shared" si="41"/>
        <v>-0.5</v>
      </c>
      <c r="Q51" s="306">
        <f t="shared" si="41"/>
        <v>-0.5</v>
      </c>
    </row>
    <row r="52" spans="1:17" ht="15.75" customHeight="1">
      <c r="A52" s="307" t="str">
        <f>OVERALL!A52</f>
        <v>FORCED ABANDONMENT</v>
      </c>
      <c r="B52" s="308">
        <f t="shared" si="33"/>
        <v>0</v>
      </c>
      <c r="C52" s="303" t="str">
        <f>OVERALL!C52</f>
        <v>MAX. 0%</v>
      </c>
      <c r="D52" s="305" t="s">
        <v>133</v>
      </c>
      <c r="E52" s="305" t="s">
        <v>133</v>
      </c>
      <c r="F52" s="305" t="s">
        <v>133</v>
      </c>
      <c r="G52" s="305" t="s">
        <v>133</v>
      </c>
      <c r="H52" s="305" t="s">
        <v>133</v>
      </c>
      <c r="I52" s="304" t="s">
        <v>133</v>
      </c>
      <c r="L52" s="309">
        <f t="shared" ref="L52:Q52" si="42">IF(L43=0%,0,1)</f>
        <v>1</v>
      </c>
      <c r="M52" s="309">
        <f t="shared" si="42"/>
        <v>0</v>
      </c>
      <c r="N52" s="309">
        <f t="shared" si="42"/>
        <v>0</v>
      </c>
      <c r="O52" s="309">
        <f t="shared" si="42"/>
        <v>1</v>
      </c>
      <c r="P52" s="309">
        <f t="shared" si="42"/>
        <v>1</v>
      </c>
      <c r="Q52" s="309">
        <f t="shared" si="42"/>
        <v>1</v>
      </c>
    </row>
    <row r="53" spans="1:17" ht="15.75" customHeight="1">
      <c r="A53" s="288"/>
      <c r="B53" s="289"/>
      <c r="C53" s="289"/>
      <c r="D53" s="281">
        <f t="shared" ref="D53:I53" si="43">COUNTIF(D44:D52, "y")</f>
        <v>2</v>
      </c>
      <c r="E53" s="281">
        <f t="shared" si="43"/>
        <v>0</v>
      </c>
      <c r="F53" s="281">
        <f t="shared" si="43"/>
        <v>0</v>
      </c>
      <c r="G53" s="281">
        <f t="shared" si="43"/>
        <v>2</v>
      </c>
      <c r="H53" s="281">
        <f t="shared" si="43"/>
        <v>2</v>
      </c>
      <c r="I53" s="281">
        <f t="shared" si="43"/>
        <v>4</v>
      </c>
      <c r="J53" s="94" t="s">
        <v>70</v>
      </c>
    </row>
    <row r="54" spans="1:17" ht="15.75" customHeight="1">
      <c r="A54" s="406" t="str">
        <f>OVERALL!A54</f>
        <v>ADDITIONAL INSIGHT</v>
      </c>
      <c r="B54" s="407"/>
      <c r="C54" s="310" t="s">
        <v>70</v>
      </c>
      <c r="D54" s="311"/>
      <c r="E54" s="311"/>
      <c r="F54" s="311"/>
      <c r="G54" s="311"/>
      <c r="H54" s="311"/>
      <c r="I54" s="311"/>
      <c r="M54" s="94" t="s">
        <v>70</v>
      </c>
    </row>
    <row r="55" spans="1:17" ht="15.75" customHeight="1">
      <c r="A55" s="312" t="str">
        <f>OVERALL!A55</f>
        <v>CALL ANSWERED-ACCESS</v>
      </c>
      <c r="B55" s="313">
        <f t="shared" ref="B55:B58" si="44">IF(C55=0,"-",COUNTIF(D55:I55, "y")/C55)</f>
        <v>0.33333333333333331</v>
      </c>
      <c r="C55" s="314">
        <f t="shared" ref="C55:C62" si="45">$C$2-COUNTIF(D55:I55, "-")</f>
        <v>6</v>
      </c>
      <c r="D55" s="315" t="str">
        <f t="shared" ref="D55:I55" si="46">IF(D51="y","n",IF(D52="y","n","y"))</f>
        <v>n</v>
      </c>
      <c r="E55" s="315" t="str">
        <f t="shared" si="46"/>
        <v>y</v>
      </c>
      <c r="F55" s="315" t="str">
        <f t="shared" si="46"/>
        <v>y</v>
      </c>
      <c r="G55" s="315" t="str">
        <f t="shared" si="46"/>
        <v>n</v>
      </c>
      <c r="H55" s="315" t="str">
        <f t="shared" si="46"/>
        <v>n</v>
      </c>
      <c r="I55" s="315" t="str">
        <f t="shared" si="46"/>
        <v>n</v>
      </c>
    </row>
    <row r="56" spans="1:17" ht="15.75" customHeight="1">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c r="A58" s="273" t="str">
        <f>OVERALL!A58</f>
        <v>HYBRID IVR</v>
      </c>
      <c r="B58" s="274">
        <f t="shared" si="44"/>
        <v>0</v>
      </c>
      <c r="C58" s="275">
        <f t="shared" si="45"/>
        <v>6</v>
      </c>
      <c r="D58" s="276" t="s">
        <v>133</v>
      </c>
      <c r="E58" s="276" t="s">
        <v>133</v>
      </c>
      <c r="F58" s="276" t="s">
        <v>133</v>
      </c>
      <c r="G58" s="276" t="s">
        <v>133</v>
      </c>
      <c r="H58" s="276" t="s">
        <v>133</v>
      </c>
      <c r="I58" s="276" t="s">
        <v>133</v>
      </c>
      <c r="M58" s="94" t="s">
        <v>70</v>
      </c>
    </row>
    <row r="59" spans="1:17" ht="15.75" customHeight="1">
      <c r="A59" s="273" t="str">
        <f>OVERALL!A59</f>
        <v>NUMBER OF MENU LAYERS</v>
      </c>
      <c r="B59" s="319">
        <f>IF(C59=0,"-",SUM(D59:I59)/C59)</f>
        <v>1.1666666666666667</v>
      </c>
      <c r="C59" s="275">
        <f t="shared" si="45"/>
        <v>6</v>
      </c>
      <c r="D59" s="320">
        <v>1</v>
      </c>
      <c r="E59" s="320">
        <v>1</v>
      </c>
      <c r="F59" s="320">
        <v>1</v>
      </c>
      <c r="G59" s="320">
        <v>1</v>
      </c>
      <c r="H59" s="320">
        <v>1</v>
      </c>
      <c r="I59" s="320">
        <v>2</v>
      </c>
    </row>
    <row r="60" spans="1:17" ht="15.75" customHeight="1">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c r="A61" s="273" t="str">
        <f>OVERALL!A61</f>
        <v>CALLBACKS OFFERED FOR DELAYS</v>
      </c>
      <c r="B61" s="274">
        <f t="shared" si="47"/>
        <v>0</v>
      </c>
      <c r="C61" s="275">
        <f t="shared" si="45"/>
        <v>6</v>
      </c>
      <c r="D61" s="283" t="s">
        <v>133</v>
      </c>
      <c r="E61" s="283" t="s">
        <v>133</v>
      </c>
      <c r="F61" s="321" t="s">
        <v>133</v>
      </c>
      <c r="G61" s="283" t="s">
        <v>133</v>
      </c>
      <c r="H61" s="283" t="s">
        <v>133</v>
      </c>
      <c r="I61" s="283" t="s">
        <v>133</v>
      </c>
    </row>
    <row r="62" spans="1:17" ht="15.75" customHeight="1">
      <c r="A62" s="273" t="str">
        <f>OVERALL!A62</f>
        <v>CALLBACK OFFERED AT START</v>
      </c>
      <c r="B62" s="274">
        <f t="shared" si="47"/>
        <v>0</v>
      </c>
      <c r="C62" s="275">
        <f t="shared" si="45"/>
        <v>6</v>
      </c>
      <c r="D62" s="283" t="s">
        <v>133</v>
      </c>
      <c r="E62" s="283" t="s">
        <v>133</v>
      </c>
      <c r="F62" s="283" t="s">
        <v>133</v>
      </c>
      <c r="G62" s="283" t="s">
        <v>133</v>
      </c>
      <c r="H62" s="283" t="s">
        <v>133</v>
      </c>
      <c r="I62" s="283" t="s">
        <v>133</v>
      </c>
    </row>
    <row r="63" spans="1:17" ht="15.75" customHeight="1">
      <c r="A63" s="322" t="s">
        <v>70</v>
      </c>
      <c r="B63" s="323"/>
      <c r="C63" s="324"/>
      <c r="D63" s="325"/>
      <c r="E63" s="325"/>
      <c r="F63" s="325"/>
      <c r="G63" s="325"/>
      <c r="H63" s="325"/>
      <c r="I63" s="325"/>
    </row>
    <row r="64" spans="1:17" ht="15.75" customHeight="1">
      <c r="A64" s="326" t="s">
        <v>136</v>
      </c>
      <c r="B64" s="327"/>
      <c r="C64" s="327"/>
      <c r="D64" s="327"/>
      <c r="E64" s="327"/>
      <c r="F64" s="327"/>
      <c r="G64" s="327"/>
      <c r="H64" s="327"/>
      <c r="I64" s="327"/>
    </row>
    <row r="65" spans="1:16" ht="15.75" customHeight="1">
      <c r="A65" s="328" t="s">
        <v>137</v>
      </c>
      <c r="B65" s="329">
        <f t="shared" ref="B65:B70" si="48">AVERAGE(D65:I65)</f>
        <v>5.7484567901234563E-4</v>
      </c>
      <c r="C65" s="330"/>
      <c r="D65" s="331">
        <v>5.7870370370370367E-4</v>
      </c>
      <c r="E65" s="331">
        <v>5.7870370370370367E-4</v>
      </c>
      <c r="F65" s="367">
        <v>5.7870370370370367E-4</v>
      </c>
      <c r="G65" s="331">
        <v>5.6712962962962967E-4</v>
      </c>
      <c r="H65" s="331">
        <v>5.7870370370370367E-4</v>
      </c>
      <c r="I65" s="331">
        <v>5.6712962962962967E-4</v>
      </c>
      <c r="K65" s="333"/>
      <c r="L65" s="333"/>
      <c r="M65" s="333"/>
      <c r="N65" s="333"/>
      <c r="O65" s="333"/>
      <c r="P65" s="333"/>
    </row>
    <row r="66" spans="1:16" ht="15.75" customHeight="1">
      <c r="A66" s="334" t="s">
        <v>138</v>
      </c>
      <c r="B66" s="335">
        <f t="shared" si="48"/>
        <v>7.1759259259259259E-4</v>
      </c>
      <c r="C66" s="336"/>
      <c r="D66" s="337">
        <v>7.407407407407407E-4</v>
      </c>
      <c r="E66" s="337">
        <v>6.9444444444444447E-4</v>
      </c>
      <c r="F66" s="368">
        <v>7.5231481481481482E-4</v>
      </c>
      <c r="G66" s="337">
        <v>6.7129629629629625E-4</v>
      </c>
      <c r="H66" s="337">
        <v>7.0601851851851847E-4</v>
      </c>
      <c r="I66" s="337">
        <v>7.407407407407407E-4</v>
      </c>
      <c r="K66" s="333"/>
      <c r="L66" s="333"/>
      <c r="M66" s="333"/>
      <c r="N66" s="333"/>
      <c r="O66" s="333"/>
      <c r="P66" s="333"/>
    </row>
    <row r="67" spans="1:16" ht="15.75" customHeight="1">
      <c r="A67" s="338" t="s">
        <v>139</v>
      </c>
      <c r="B67" s="335">
        <f t="shared" si="48"/>
        <v>7.5231481481481492E-4</v>
      </c>
      <c r="C67" s="336"/>
      <c r="D67" s="339">
        <v>7.407407407407407E-4</v>
      </c>
      <c r="E67" s="339">
        <v>6.9444444444444447E-4</v>
      </c>
      <c r="F67" s="369">
        <v>7.5231481481481482E-4</v>
      </c>
      <c r="G67" s="339">
        <v>6.7129629629629625E-4</v>
      </c>
      <c r="H67" s="339">
        <v>7.0601851851851847E-4</v>
      </c>
      <c r="I67" s="339">
        <v>9.4907407407407408E-4</v>
      </c>
      <c r="K67" s="333"/>
      <c r="L67" s="333"/>
      <c r="M67" s="333"/>
      <c r="N67" s="333"/>
      <c r="O67" s="333"/>
      <c r="P67" s="333"/>
    </row>
    <row r="68" spans="1:16" ht="15.75" customHeight="1">
      <c r="A68" s="334" t="s">
        <v>140</v>
      </c>
      <c r="B68" s="335">
        <f t="shared" si="48"/>
        <v>8.9506172839506177E-4</v>
      </c>
      <c r="C68" s="336"/>
      <c r="D68" s="337">
        <v>7.407407407407407E-4</v>
      </c>
      <c r="E68" s="337">
        <v>6.9444444444444447E-4</v>
      </c>
      <c r="F68" s="368">
        <v>7.5231481481481482E-4</v>
      </c>
      <c r="G68" s="337">
        <v>6.7129629629629625E-4</v>
      </c>
      <c r="H68" s="337">
        <v>7.0601851851851847E-4</v>
      </c>
      <c r="I68" s="337">
        <v>1.8055555555555555E-3</v>
      </c>
      <c r="K68" s="333"/>
      <c r="L68" s="333"/>
      <c r="M68" s="333"/>
      <c r="N68" s="333"/>
      <c r="O68" s="333"/>
      <c r="P68" s="333"/>
    </row>
    <row r="69" spans="1:16" ht="15.75" customHeight="1">
      <c r="A69" s="338" t="s">
        <v>141</v>
      </c>
      <c r="B69" s="335">
        <f t="shared" si="48"/>
        <v>1.2056327160493826E-3</v>
      </c>
      <c r="C69" s="336"/>
      <c r="D69" s="339">
        <v>1.0879629629629629E-3</v>
      </c>
      <c r="E69" s="339">
        <v>9.7222222222222219E-4</v>
      </c>
      <c r="F69" s="369">
        <v>1.0185185185185184E-3</v>
      </c>
      <c r="G69" s="340">
        <v>1.0416666666666667E-3</v>
      </c>
      <c r="H69" s="339">
        <v>1.0532407407407407E-3</v>
      </c>
      <c r="I69" s="339">
        <v>2.0601851851851853E-3</v>
      </c>
      <c r="K69" s="333"/>
      <c r="L69" s="333"/>
      <c r="M69" s="333"/>
      <c r="N69" s="333"/>
      <c r="O69" s="333"/>
      <c r="P69" s="333"/>
    </row>
    <row r="70" spans="1:16" ht="15.75" customHeight="1">
      <c r="A70" s="342" t="s">
        <v>142</v>
      </c>
      <c r="B70" s="343">
        <f t="shared" si="48"/>
        <v>5.8391203703703695E-3</v>
      </c>
      <c r="C70" s="344"/>
      <c r="D70" s="345">
        <v>8.0324074074074082E-3</v>
      </c>
      <c r="E70" s="345">
        <v>9.837962962962962E-4</v>
      </c>
      <c r="F70" s="370">
        <v>1.0300925925925926E-3</v>
      </c>
      <c r="G70" s="345">
        <v>7.9861111111111105E-3</v>
      </c>
      <c r="H70" s="345">
        <v>7.9976851851851858E-3</v>
      </c>
      <c r="I70" s="346">
        <v>9.0046296296296298E-3</v>
      </c>
      <c r="K70" s="333"/>
      <c r="L70" s="333"/>
      <c r="M70" s="333"/>
      <c r="N70" s="333"/>
      <c r="O70" s="333"/>
      <c r="P70" s="333"/>
    </row>
    <row r="71" spans="1:16" ht="15.75" customHeight="1"/>
    <row r="72" spans="1:16" ht="102.75" customHeight="1">
      <c r="A72" s="347" t="s">
        <v>70</v>
      </c>
      <c r="B72" s="408" t="s">
        <v>143</v>
      </c>
      <c r="C72" s="405"/>
      <c r="D72" s="360" t="s">
        <v>179</v>
      </c>
      <c r="E72" s="348" t="s">
        <v>180</v>
      </c>
      <c r="F72" s="348" t="s">
        <v>180</v>
      </c>
      <c r="G72" s="348" t="s">
        <v>181</v>
      </c>
      <c r="H72" s="348" t="s">
        <v>182</v>
      </c>
      <c r="I72" s="348" t="s">
        <v>183</v>
      </c>
    </row>
    <row r="73" spans="1:16" ht="15.75" customHeight="1">
      <c r="A73" s="347"/>
      <c r="B73" s="350"/>
      <c r="C73" s="350"/>
      <c r="D73" s="351"/>
      <c r="E73" s="351"/>
      <c r="F73" s="351"/>
      <c r="G73" s="351"/>
      <c r="H73" s="351"/>
      <c r="I73" s="351"/>
    </row>
    <row r="74" spans="1:16" ht="60" customHeight="1">
      <c r="A74" s="347" t="s">
        <v>70</v>
      </c>
      <c r="B74" s="409" t="s">
        <v>145</v>
      </c>
      <c r="C74" s="405"/>
      <c r="D74" s="410" t="s">
        <v>184</v>
      </c>
      <c r="E74" s="411"/>
      <c r="F74" s="411"/>
      <c r="G74" s="411"/>
      <c r="H74" s="411"/>
      <c r="I74" s="405"/>
    </row>
    <row r="75" spans="1:16" ht="15.75" customHeight="1"/>
    <row r="76" spans="1:16" ht="15.75" customHeight="1">
      <c r="A76" s="353" t="str">
        <f>OVERALL!A63</f>
        <v>PRE MENU MESSAGE TIME</v>
      </c>
      <c r="B76" s="354">
        <f t="shared" ref="B76:B83" si="49">IF(C76=0,"-",SUM(D76:I76)/C76)</f>
        <v>5.7484567901234563E-4</v>
      </c>
      <c r="C76" s="275">
        <f t="shared" ref="C76:C83" si="50">$C$2-COUNTIF(D76:I76, "-")</f>
        <v>6</v>
      </c>
      <c r="D76" s="355">
        <f t="shared" ref="D76:I76" si="51">D65</f>
        <v>5.7870370370370367E-4</v>
      </c>
      <c r="E76" s="355">
        <f t="shared" si="51"/>
        <v>5.7870370370370367E-4</v>
      </c>
      <c r="F76" s="355">
        <f t="shared" si="51"/>
        <v>5.7870370370370367E-4</v>
      </c>
      <c r="G76" s="355">
        <f t="shared" si="51"/>
        <v>5.6712962962962967E-4</v>
      </c>
      <c r="H76" s="355">
        <f t="shared" si="51"/>
        <v>5.7870370370370367E-4</v>
      </c>
      <c r="I76" s="355">
        <f t="shared" si="51"/>
        <v>5.6712962962962967E-4</v>
      </c>
    </row>
    <row r="77" spans="1:16" ht="15.75" customHeight="1">
      <c r="A77" s="353" t="str">
        <f>OVERALL!A64</f>
        <v>MID MENU MESSAGE TIME</v>
      </c>
      <c r="B77" s="354">
        <f t="shared" si="49"/>
        <v>3.4722222222222229E-5</v>
      </c>
      <c r="C77" s="275">
        <f t="shared" si="50"/>
        <v>6</v>
      </c>
      <c r="D77" s="355">
        <f t="shared" ref="D77:I77" si="52">D67-D66</f>
        <v>0</v>
      </c>
      <c r="E77" s="355">
        <f t="shared" si="52"/>
        <v>0</v>
      </c>
      <c r="F77" s="355">
        <f t="shared" si="52"/>
        <v>0</v>
      </c>
      <c r="G77" s="355">
        <f t="shared" si="52"/>
        <v>0</v>
      </c>
      <c r="H77" s="355">
        <f t="shared" si="52"/>
        <v>0</v>
      </c>
      <c r="I77" s="355">
        <f t="shared" si="52"/>
        <v>2.0833333333333337E-4</v>
      </c>
    </row>
    <row r="78" spans="1:16" ht="15.75" customHeight="1">
      <c r="A78" s="353" t="str">
        <f>OVERALL!A65</f>
        <v>POST MENU MESSAGE TIME</v>
      </c>
      <c r="B78" s="354">
        <f t="shared" si="49"/>
        <v>3.1057098765432099E-4</v>
      </c>
      <c r="C78" s="275">
        <f t="shared" si="50"/>
        <v>6</v>
      </c>
      <c r="D78" s="355">
        <f t="shared" ref="D78:I78" si="53">D69-D68</f>
        <v>3.4722222222222218E-4</v>
      </c>
      <c r="E78" s="355">
        <f t="shared" si="53"/>
        <v>2.7777777777777772E-4</v>
      </c>
      <c r="F78" s="355">
        <f t="shared" si="53"/>
        <v>2.6620370370370361E-4</v>
      </c>
      <c r="G78" s="355">
        <f t="shared" si="53"/>
        <v>3.7037037037037041E-4</v>
      </c>
      <c r="H78" s="355">
        <f t="shared" si="53"/>
        <v>3.4722222222222218E-4</v>
      </c>
      <c r="I78" s="355">
        <f t="shared" si="53"/>
        <v>2.5462962962962982E-4</v>
      </c>
    </row>
    <row r="79" spans="1:16" ht="15.75" customHeight="1">
      <c r="A79" s="353" t="str">
        <f>OVERALL!A66</f>
        <v>TOTAL MESSAGE TIME</v>
      </c>
      <c r="B79" s="354">
        <f t="shared" si="49"/>
        <v>9.2013888888888885E-4</v>
      </c>
      <c r="C79" s="275">
        <f t="shared" si="50"/>
        <v>6</v>
      </c>
      <c r="D79" s="355">
        <f t="shared" ref="D79:I79" si="54">SUM(D76:D78)</f>
        <v>9.2592592592592585E-4</v>
      </c>
      <c r="E79" s="355">
        <f t="shared" si="54"/>
        <v>8.5648148148148139E-4</v>
      </c>
      <c r="F79" s="355">
        <f t="shared" si="54"/>
        <v>8.4490740740740728E-4</v>
      </c>
      <c r="G79" s="355">
        <f t="shared" si="54"/>
        <v>9.3750000000000007E-4</v>
      </c>
      <c r="H79" s="355">
        <f t="shared" si="54"/>
        <v>9.2592592592592585E-4</v>
      </c>
      <c r="I79" s="355">
        <f t="shared" si="54"/>
        <v>1.0300925925925929E-3</v>
      </c>
    </row>
    <row r="80" spans="1:16" ht="15.75" customHeight="1">
      <c r="A80" s="353" t="str">
        <f>OVERALL!A67</f>
        <v>MENU NAVIGATION TIME</v>
      </c>
      <c r="B80" s="354">
        <f t="shared" si="49"/>
        <v>2.854938271604938E-4</v>
      </c>
      <c r="C80" s="275">
        <f t="shared" si="50"/>
        <v>6</v>
      </c>
      <c r="D80" s="355">
        <f t="shared" ref="D80:I80" si="55">(D66-D65)+(D68-D67)</f>
        <v>1.6203703703703703E-4</v>
      </c>
      <c r="E80" s="355">
        <f t="shared" si="55"/>
        <v>1.157407407407408E-4</v>
      </c>
      <c r="F80" s="355">
        <f t="shared" si="55"/>
        <v>1.7361111111111114E-4</v>
      </c>
      <c r="G80" s="355">
        <f t="shared" si="55"/>
        <v>1.0416666666666658E-4</v>
      </c>
      <c r="H80" s="355">
        <f t="shared" si="55"/>
        <v>1.273148148148148E-4</v>
      </c>
      <c r="I80" s="355">
        <f t="shared" si="55"/>
        <v>1.0300925925925924E-3</v>
      </c>
    </row>
    <row r="81" spans="1:9" ht="15.75" customHeight="1">
      <c r="A81" s="353" t="str">
        <f>OVERALL!A68</f>
        <v>TOTAL MENU TIME</v>
      </c>
      <c r="B81" s="354">
        <f t="shared" si="49"/>
        <v>1.2056327160493826E-3</v>
      </c>
      <c r="C81" s="275">
        <f t="shared" si="50"/>
        <v>6</v>
      </c>
      <c r="D81" s="355">
        <f t="shared" ref="D81:I81" si="56">SUM(D79:D80)</f>
        <v>1.0879629629629629E-3</v>
      </c>
      <c r="E81" s="355">
        <f t="shared" si="56"/>
        <v>9.7222222222222219E-4</v>
      </c>
      <c r="F81" s="355">
        <f t="shared" si="56"/>
        <v>1.0185185185185184E-3</v>
      </c>
      <c r="G81" s="355">
        <f t="shared" si="56"/>
        <v>1.0416666666666667E-3</v>
      </c>
      <c r="H81" s="355">
        <f t="shared" si="56"/>
        <v>1.0532407407407407E-3</v>
      </c>
      <c r="I81" s="355">
        <f t="shared" si="56"/>
        <v>2.0601851851851853E-3</v>
      </c>
    </row>
    <row r="82" spans="1:9" ht="15.75" customHeight="1">
      <c r="A82" s="273" t="str">
        <f>OVERALL!A69</f>
        <v>WAIT TIME</v>
      </c>
      <c r="B82" s="356">
        <f t="shared" si="49"/>
        <v>4.6334876543209875E-3</v>
      </c>
      <c r="C82" s="275">
        <f t="shared" si="50"/>
        <v>6</v>
      </c>
      <c r="D82" s="356">
        <f t="shared" ref="D82:I82" si="57">IF(D70="-", "-", D70-D69)</f>
        <v>6.9444444444444458E-3</v>
      </c>
      <c r="E82" s="356">
        <f t="shared" si="57"/>
        <v>1.1574074074074004E-5</v>
      </c>
      <c r="F82" s="356">
        <f t="shared" si="57"/>
        <v>1.1574074074074221E-5</v>
      </c>
      <c r="G82" s="356">
        <f t="shared" si="57"/>
        <v>6.9444444444444441E-3</v>
      </c>
      <c r="H82" s="356">
        <f t="shared" si="57"/>
        <v>6.9444444444444449E-3</v>
      </c>
      <c r="I82" s="356">
        <f t="shared" si="57"/>
        <v>6.9444444444444441E-3</v>
      </c>
    </row>
    <row r="83" spans="1:9" ht="15.75" customHeight="1">
      <c r="A83" s="353" t="str">
        <f>OVERALL!A70</f>
        <v>TOTAL ACCESS TIME</v>
      </c>
      <c r="B83" s="354">
        <f t="shared" si="49"/>
        <v>5.8391203703703695E-3</v>
      </c>
      <c r="C83" s="275">
        <f t="shared" si="50"/>
        <v>6</v>
      </c>
      <c r="D83" s="355">
        <f t="shared" ref="D83:I83" si="58">SUM(D81:D82)</f>
        <v>8.0324074074074082E-3</v>
      </c>
      <c r="E83" s="355">
        <f t="shared" si="58"/>
        <v>9.837962962962962E-4</v>
      </c>
      <c r="F83" s="355">
        <f t="shared" si="58"/>
        <v>1.0300925925925926E-3</v>
      </c>
      <c r="G83" s="355">
        <f t="shared" si="58"/>
        <v>7.9861111111111105E-3</v>
      </c>
      <c r="H83" s="355">
        <f t="shared" si="58"/>
        <v>7.9976851851851858E-3</v>
      </c>
      <c r="I83" s="355">
        <f t="shared" si="58"/>
        <v>9.0046296296296298E-3</v>
      </c>
    </row>
    <row r="84" spans="1:9" ht="15.75" customHeight="1"/>
    <row r="85" spans="1:9" ht="15.75" customHeight="1">
      <c r="D85" s="357" t="s">
        <v>70</v>
      </c>
    </row>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BANKS</v>
      </c>
      <c r="B2" s="259">
        <f>OVERALL!B2</f>
        <v>46023</v>
      </c>
      <c r="C2" s="256">
        <f>COUNTA(D12:I12)</f>
        <v>6</v>
      </c>
      <c r="D2" s="260" t="s">
        <v>119</v>
      </c>
      <c r="E2" s="260" t="s">
        <v>120</v>
      </c>
      <c r="F2" s="260" t="s">
        <v>121</v>
      </c>
      <c r="G2" s="260" t="s">
        <v>147</v>
      </c>
      <c r="H2" s="260" t="s">
        <v>123</v>
      </c>
      <c r="I2" s="260" t="s">
        <v>124</v>
      </c>
    </row>
    <row r="3" spans="1:11" ht="15.75" customHeight="1">
      <c r="A3" s="261" t="str">
        <f>OVERALL!K1</f>
        <v>GREAT SOUTHERN BANK</v>
      </c>
      <c r="B3" s="262" t="s">
        <v>70</v>
      </c>
      <c r="C3" s="263"/>
      <c r="D3" s="263" t="s">
        <v>125</v>
      </c>
      <c r="E3" s="263" t="s">
        <v>126</v>
      </c>
      <c r="F3" s="263" t="s">
        <v>127</v>
      </c>
      <c r="G3" s="263" t="s">
        <v>128</v>
      </c>
      <c r="H3" s="263" t="s">
        <v>129</v>
      </c>
      <c r="I3" s="263" t="s">
        <v>130</v>
      </c>
    </row>
    <row r="4" spans="1:11" ht="18" customHeight="1">
      <c r="A4" s="264" t="str">
        <f>OVERALL!A4</f>
        <v>ACCESS SCORE</v>
      </c>
      <c r="B4" s="265">
        <f>AVERAGE(D4:I4)</f>
        <v>0.41383928571428569</v>
      </c>
      <c r="C4" s="266" t="s">
        <v>70</v>
      </c>
      <c r="D4" s="265">
        <f t="shared" ref="D4:I4" si="0">IF(D5&lt;0%,0%,D$5)</f>
        <v>0.52982142857142855</v>
      </c>
      <c r="E4" s="265">
        <f t="shared" si="0"/>
        <v>0.52982142857142855</v>
      </c>
      <c r="F4" s="265">
        <f t="shared" si="0"/>
        <v>0</v>
      </c>
      <c r="G4" s="265">
        <f t="shared" si="0"/>
        <v>0.6110714285714286</v>
      </c>
      <c r="H4" s="265">
        <f t="shared" si="0"/>
        <v>7.9821428571428599E-2</v>
      </c>
      <c r="I4" s="265">
        <f t="shared" si="0"/>
        <v>0.73249999999999993</v>
      </c>
      <c r="K4" s="100" t="s">
        <v>104</v>
      </c>
    </row>
    <row r="5" spans="1:11" ht="18" customHeight="1">
      <c r="A5" s="94" t="s">
        <v>70</v>
      </c>
      <c r="B5" s="94" t="s">
        <v>70</v>
      </c>
      <c r="C5" s="267" t="s">
        <v>131</v>
      </c>
      <c r="D5" s="268">
        <f t="shared" ref="D5:I5" si="1">IF(D$2="","",IF(D$52="y",0%,SUM(D$6,D$11,D$20,D$26,D$33,D$43)))</f>
        <v>0.52982142857142855</v>
      </c>
      <c r="E5" s="268">
        <f t="shared" si="1"/>
        <v>0.52982142857142855</v>
      </c>
      <c r="F5" s="268">
        <f t="shared" si="1"/>
        <v>-3.7142857142857144E-2</v>
      </c>
      <c r="G5" s="268">
        <f t="shared" si="1"/>
        <v>0.6110714285714286</v>
      </c>
      <c r="H5" s="268">
        <f t="shared" si="1"/>
        <v>7.9821428571428599E-2</v>
      </c>
      <c r="I5" s="268">
        <f t="shared" si="1"/>
        <v>0.73249999999999993</v>
      </c>
      <c r="K5" s="105" t="s">
        <v>106</v>
      </c>
    </row>
    <row r="6" spans="1:11" ht="18" customHeight="1">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c r="A8" s="273" t="str">
        <f>OVERALL!A8</f>
        <v>CONTACT NUMBER PROMINENT ON HOMEPAGE</v>
      </c>
      <c r="B8" s="274">
        <f t="shared" si="2"/>
        <v>0</v>
      </c>
      <c r="C8" s="275">
        <f t="shared" si="3"/>
        <v>6</v>
      </c>
      <c r="D8" s="276" t="s">
        <v>133</v>
      </c>
      <c r="E8" s="277" t="str">
        <f t="shared" ref="E8:G8" si="6">IF(E$2="","",D8)</f>
        <v>n</v>
      </c>
      <c r="F8" s="277" t="str">
        <f t="shared" si="6"/>
        <v>n</v>
      </c>
      <c r="G8" s="277" t="str">
        <f t="shared" si="6"/>
        <v>n</v>
      </c>
      <c r="H8" s="277" t="str">
        <f t="shared" si="5"/>
        <v>n</v>
      </c>
      <c r="I8" s="278" t="s">
        <v>133</v>
      </c>
      <c r="K8" s="105" t="s">
        <v>108</v>
      </c>
    </row>
    <row r="9" spans="1:11" ht="18" customHeight="1">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c r="A11" s="269" t="str">
        <f>OVERALL!A11</f>
        <v>DESIGN</v>
      </c>
      <c r="B11" s="270">
        <f>AVERAGE(B12:B18)</f>
        <v>0.66666666666666674</v>
      </c>
      <c r="C11" s="271">
        <f>B11*OVERALL!C11</f>
        <v>0.16666666666666669</v>
      </c>
      <c r="D11" s="272">
        <f>(COUNTIF(D12:D18, "y")/D19)*OVERALL!$C$11</f>
        <v>0.17857142857142858</v>
      </c>
      <c r="E11" s="272">
        <f>(COUNTIF(E12:E18, "y")/E19)*OVERALL!$C$11</f>
        <v>0.17857142857142858</v>
      </c>
      <c r="F11" s="272">
        <f>(COUNTIF(F12:F18, "y")/F19)*OVERALL!$C$11</f>
        <v>0.14285714285714285</v>
      </c>
      <c r="G11" s="272">
        <f>(COUNTIF(G12:G18, "y")/G19)*OVERALL!$C$11</f>
        <v>0.17857142857142858</v>
      </c>
      <c r="H11" s="272">
        <f>(COUNTIF(H12:H18, "y")/H19)*OVERALL!$C$11</f>
        <v>0.17857142857142858</v>
      </c>
      <c r="I11" s="272">
        <f>(COUNTIF(I12:I18, "y")/I19)*OVERALL!$C$11</f>
        <v>0.125</v>
      </c>
      <c r="K11" s="128" t="s">
        <v>110</v>
      </c>
    </row>
    <row r="12" spans="1:11" ht="18" customHeight="1">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c r="A15" s="273" t="str">
        <f>OVERALL!A15</f>
        <v>MAX. 2 PRE MENU MESSAGES</v>
      </c>
      <c r="B15" s="274">
        <f t="shared" si="9"/>
        <v>1</v>
      </c>
      <c r="C15" s="275">
        <f t="shared" si="10"/>
        <v>6</v>
      </c>
      <c r="D15" s="282" t="s">
        <v>132</v>
      </c>
      <c r="E15" s="282" t="s">
        <v>132</v>
      </c>
      <c r="F15" s="282" t="s">
        <v>132</v>
      </c>
      <c r="G15" s="282" t="s">
        <v>132</v>
      </c>
      <c r="H15" s="282" t="s">
        <v>132</v>
      </c>
      <c r="I15" s="282" t="s">
        <v>132</v>
      </c>
      <c r="J15" s="94" t="s">
        <v>70</v>
      </c>
    </row>
    <row r="16" spans="1:11" ht="18" customHeight="1">
      <c r="A16" s="273" t="str">
        <f>OVERALL!A16</f>
        <v>MAX. 2 POST MENU MESSAGES</v>
      </c>
      <c r="B16" s="274">
        <f t="shared" si="9"/>
        <v>0</v>
      </c>
      <c r="C16" s="275">
        <f t="shared" si="10"/>
        <v>6</v>
      </c>
      <c r="D16" s="282" t="s">
        <v>133</v>
      </c>
      <c r="E16" s="276" t="s">
        <v>133</v>
      </c>
      <c r="F16" s="276" t="s">
        <v>133</v>
      </c>
      <c r="G16" s="276" t="s">
        <v>133</v>
      </c>
      <c r="H16" s="276" t="s">
        <v>133</v>
      </c>
      <c r="I16" s="276" t="s">
        <v>133</v>
      </c>
      <c r="K16" s="146" t="s">
        <v>113</v>
      </c>
    </row>
    <row r="17" spans="1:11" ht="18" customHeight="1">
      <c r="A17" s="273" t="str">
        <f>OVERALL!A17</f>
        <v>ADVISED WAIT TIME OR QUEUE POSITION</v>
      </c>
      <c r="B17" s="274">
        <f t="shared" si="9"/>
        <v>1</v>
      </c>
      <c r="C17" s="275">
        <f t="shared" si="10"/>
        <v>5</v>
      </c>
      <c r="D17" s="283" t="s">
        <v>132</v>
      </c>
      <c r="E17" s="283" t="s">
        <v>132</v>
      </c>
      <c r="F17" s="283" t="s">
        <v>132</v>
      </c>
      <c r="G17" s="283" t="s">
        <v>132</v>
      </c>
      <c r="H17" s="283" t="s">
        <v>132</v>
      </c>
      <c r="I17" s="283" t="s">
        <v>68</v>
      </c>
      <c r="K17" s="140" t="s">
        <v>114</v>
      </c>
    </row>
    <row r="18" spans="1:11" ht="18" customHeight="1">
      <c r="A18" s="273" t="str">
        <f>OVERALL!A18</f>
        <v>NO REDUNDANT MESSAGES</v>
      </c>
      <c r="B18" s="274">
        <f t="shared" si="9"/>
        <v>0.66666666666666663</v>
      </c>
      <c r="C18" s="275">
        <f t="shared" si="10"/>
        <v>6</v>
      </c>
      <c r="D18" s="276" t="s">
        <v>132</v>
      </c>
      <c r="E18" s="276" t="s">
        <v>132</v>
      </c>
      <c r="F18" s="282" t="s">
        <v>133</v>
      </c>
      <c r="G18" s="276" t="s">
        <v>132</v>
      </c>
      <c r="H18" s="276" t="s">
        <v>132</v>
      </c>
      <c r="I18" s="282" t="s">
        <v>133</v>
      </c>
    </row>
    <row r="19" spans="1:11" ht="18" customHeight="1">
      <c r="A19" s="279"/>
      <c r="C19" s="280"/>
      <c r="D19" s="281">
        <f t="shared" ref="D19:I19" si="13">COUNTA(D12:D18)-COUNTIF(D12:D18, "-")</f>
        <v>7</v>
      </c>
      <c r="E19" s="281">
        <f t="shared" si="13"/>
        <v>7</v>
      </c>
      <c r="F19" s="281">
        <f t="shared" si="13"/>
        <v>7</v>
      </c>
      <c r="G19" s="281">
        <f t="shared" si="13"/>
        <v>7</v>
      </c>
      <c r="H19" s="281">
        <f t="shared" si="13"/>
        <v>7</v>
      </c>
      <c r="I19" s="281">
        <f t="shared" si="13"/>
        <v>6</v>
      </c>
    </row>
    <row r="20" spans="1:11" ht="18" customHeight="1">
      <c r="A20" s="269" t="str">
        <f>OVERALL!A20</f>
        <v>EASE</v>
      </c>
      <c r="B20" s="270">
        <f>AVERAGE(B21:B24)</f>
        <v>0.66666666666666674</v>
      </c>
      <c r="C20" s="271">
        <f>B20*OVERALL!C20</f>
        <v>0.13333333333333336</v>
      </c>
      <c r="D20" s="272">
        <f>(COUNTIF(D21:D24, "y")/D25)*OVERALL!$C$20</f>
        <v>0.1</v>
      </c>
      <c r="E20" s="272">
        <f>(COUNTIF(E21:E24, "y")/E25)*OVERALL!$C$20</f>
        <v>0.1</v>
      </c>
      <c r="F20" s="272">
        <f>(COUNTIF(F21:F24, "y")/F25)*OVERALL!$C$20</f>
        <v>0.1</v>
      </c>
      <c r="G20" s="272">
        <f>(COUNTIF(G21:G24, "y")/G25)*OVERALL!$C$20</f>
        <v>0.15000000000000002</v>
      </c>
      <c r="H20" s="272">
        <f>(COUNTIF(H21:H24, "y")/H25)*OVERALL!$C$20</f>
        <v>0.15000000000000002</v>
      </c>
      <c r="I20" s="272">
        <f>(COUNTIF(I21:I24, "y")/I25)*OVERALL!$C$20</f>
        <v>0.2</v>
      </c>
    </row>
    <row r="21" spans="1:11" ht="18" customHeight="1">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c r="A22" s="273" t="str">
        <f>OVERALL!A22</f>
        <v>ACCEPTED ALL RESPONSES &amp; SELECTIONS</v>
      </c>
      <c r="B22" s="274">
        <f t="shared" si="14"/>
        <v>0.5</v>
      </c>
      <c r="C22" s="275">
        <f t="shared" si="15"/>
        <v>6</v>
      </c>
      <c r="D22" s="282" t="s">
        <v>133</v>
      </c>
      <c r="E22" s="282" t="s">
        <v>133</v>
      </c>
      <c r="F22" s="282" t="s">
        <v>133</v>
      </c>
      <c r="G22" s="282" t="s">
        <v>132</v>
      </c>
      <c r="H22" s="276" t="s">
        <v>132</v>
      </c>
      <c r="I22" s="276" t="s">
        <v>132</v>
      </c>
    </row>
    <row r="23" spans="1:11" ht="18" customHeight="1">
      <c r="A23" s="273" t="str">
        <f>OVERALL!A23</f>
        <v>ALL MESSAGES RELEVANT TO SELECTIONS</v>
      </c>
      <c r="B23" s="274">
        <f t="shared" si="14"/>
        <v>0.16666666666666666</v>
      </c>
      <c r="C23" s="275">
        <f t="shared" si="15"/>
        <v>6</v>
      </c>
      <c r="D23" s="282" t="s">
        <v>133</v>
      </c>
      <c r="E23" s="282" t="s">
        <v>133</v>
      </c>
      <c r="F23" s="276" t="s">
        <v>133</v>
      </c>
      <c r="G23" s="276" t="s">
        <v>133</v>
      </c>
      <c r="H23" s="276" t="s">
        <v>133</v>
      </c>
      <c r="I23" s="282" t="s">
        <v>132</v>
      </c>
    </row>
    <row r="24" spans="1:11" ht="18" customHeight="1">
      <c r="A24" s="273" t="str">
        <f>OVERALL!A24</f>
        <v>OBVIOUS PROGRESSION</v>
      </c>
      <c r="B24" s="274">
        <f t="shared" si="14"/>
        <v>1</v>
      </c>
      <c r="C24" s="275">
        <f t="shared" si="15"/>
        <v>6</v>
      </c>
      <c r="D24" s="282" t="s">
        <v>132</v>
      </c>
      <c r="E24" s="282" t="s">
        <v>132</v>
      </c>
      <c r="F24" s="282" t="s">
        <v>132</v>
      </c>
      <c r="G24" s="282" t="s">
        <v>132</v>
      </c>
      <c r="H24" s="282" t="s">
        <v>132</v>
      </c>
      <c r="I24" s="282" t="s">
        <v>132</v>
      </c>
    </row>
    <row r="25" spans="1:11" ht="18" customHeight="1">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8" customHeight="1">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c r="A29" s="273" t="str">
        <f>OVERALL!A29</f>
        <v>PROFESSIONAL AUDIO RECORDINGS</v>
      </c>
      <c r="B29" s="274">
        <f t="shared" si="17"/>
        <v>0</v>
      </c>
      <c r="C29" s="275">
        <f t="shared" si="18"/>
        <v>6</v>
      </c>
      <c r="D29" s="282" t="s">
        <v>133</v>
      </c>
      <c r="E29" s="282" t="s">
        <v>133</v>
      </c>
      <c r="F29" s="276" t="s">
        <v>133</v>
      </c>
      <c r="G29" s="276" t="s">
        <v>133</v>
      </c>
      <c r="H29" s="276" t="s">
        <v>133</v>
      </c>
      <c r="I29" s="276" t="s">
        <v>133</v>
      </c>
    </row>
    <row r="30" spans="1:11" ht="18" customHeight="1">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c r="A33" s="269" t="str">
        <f>OVERALL!A33</f>
        <v>TIMING</v>
      </c>
      <c r="B33" s="270">
        <f>AVERAGE(B34:B41)</f>
        <v>0.22916666666666663</v>
      </c>
      <c r="C33" s="271">
        <f>B33*OVERALL!C33</f>
        <v>5.7291666666666657E-2</v>
      </c>
      <c r="D33" s="272">
        <f>(COUNTIF(D34:D41, "y")/D42)*OVERALL!$C$33</f>
        <v>3.125E-2</v>
      </c>
      <c r="E33" s="272">
        <f>(COUNTIF(E34:E41, "y")/E42)*OVERALL!$C$33</f>
        <v>3.125E-2</v>
      </c>
      <c r="F33" s="272">
        <f>(COUNTIF(F34:F41, "y")/F42)*OVERALL!$C$33</f>
        <v>0</v>
      </c>
      <c r="G33" s="272">
        <f>(COUNTIF(G34:G41, "y")/G42)*OVERALL!$C$33</f>
        <v>6.25E-2</v>
      </c>
      <c r="H33" s="272">
        <f>(COUNTIF(H34:H41, "y")/H42)*OVERALL!$C$33</f>
        <v>3.125E-2</v>
      </c>
      <c r="I33" s="272">
        <f>(COUNTIF(I34:I41, "y")/I42)*OVERALL!$C$33</f>
        <v>0.1875</v>
      </c>
    </row>
    <row r="34" spans="1:17" ht="18" customHeight="1">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c r="A36" s="273" t="str">
        <f>OVERALL!A35</f>
        <v>NAVIGATION TIME &lt;= 1 MIN</v>
      </c>
      <c r="B36" s="274">
        <f t="shared" si="20"/>
        <v>0.5</v>
      </c>
      <c r="C36" s="275">
        <f t="shared" si="21"/>
        <v>6</v>
      </c>
      <c r="D36" s="285" t="str">
        <f t="shared" ref="D36:I36" si="24">IF(D80&lt;=TIMEVALUE("0:01:00"),"y","n")</f>
        <v>n</v>
      </c>
      <c r="E36" s="285" t="str">
        <f t="shared" si="24"/>
        <v>n</v>
      </c>
      <c r="F36" s="285" t="str">
        <f t="shared" si="24"/>
        <v>n</v>
      </c>
      <c r="G36" s="285" t="str">
        <f t="shared" si="24"/>
        <v>y</v>
      </c>
      <c r="H36" s="285" t="str">
        <f t="shared" si="24"/>
        <v>y</v>
      </c>
      <c r="I36" s="285" t="str">
        <f t="shared" si="24"/>
        <v>y</v>
      </c>
    </row>
    <row r="37" spans="1:17" ht="18" customHeight="1">
      <c r="A37" s="273" t="str">
        <f>OVERALL!A37</f>
        <v>WAIT TIME &lt;= 10 SECS</v>
      </c>
      <c r="B37" s="274">
        <f t="shared" si="20"/>
        <v>0.16666666666666666</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y</v>
      </c>
    </row>
    <row r="38" spans="1:17" ht="18" customHeight="1">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y</v>
      </c>
    </row>
    <row r="39" spans="1:17" ht="18" customHeight="1">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y</v>
      </c>
    </row>
    <row r="40" spans="1:17" ht="18" customHeight="1">
      <c r="A40" s="273" t="str">
        <f>OVERALL!A40</f>
        <v>WAIT TIME &lt;= 5 MINS</v>
      </c>
      <c r="B40" s="274">
        <f t="shared" si="20"/>
        <v>0.16666666666666666</v>
      </c>
      <c r="C40" s="275">
        <f t="shared" si="21"/>
        <v>6</v>
      </c>
      <c r="D40" s="287" t="str">
        <f t="shared" ref="D40:I40" si="28">IF(D$82="-", "-", IF(D$82&lt;=TIMEVALUE("0:05:00"),"y","n"))</f>
        <v>n</v>
      </c>
      <c r="E40" s="287" t="str">
        <f t="shared" si="28"/>
        <v>n</v>
      </c>
      <c r="F40" s="287" t="str">
        <f t="shared" si="28"/>
        <v>n</v>
      </c>
      <c r="G40" s="287" t="str">
        <f t="shared" si="28"/>
        <v>n</v>
      </c>
      <c r="H40" s="287" t="str">
        <f t="shared" si="28"/>
        <v>n</v>
      </c>
      <c r="I40" s="287" t="str">
        <f t="shared" si="28"/>
        <v>y</v>
      </c>
      <c r="J40" s="182"/>
    </row>
    <row r="41" spans="1:17" ht="18" customHeight="1">
      <c r="A41" s="273" t="str">
        <f>OVERALL!A41</f>
        <v>WAIT TIME &lt; 10 MINS</v>
      </c>
      <c r="B41" s="274">
        <f t="shared" si="20"/>
        <v>0.66666666666666663</v>
      </c>
      <c r="C41" s="275">
        <f t="shared" si="21"/>
        <v>6</v>
      </c>
      <c r="D41" s="287" t="str">
        <f t="shared" ref="D41:I41" si="29">IF(D$82="-", "-", IF(D$82&lt;TIMEVALUE("0:10:00"),"y","n"))</f>
        <v>y</v>
      </c>
      <c r="E41" s="287" t="str">
        <f t="shared" si="29"/>
        <v>y</v>
      </c>
      <c r="F41" s="287" t="str">
        <f t="shared" si="29"/>
        <v>n</v>
      </c>
      <c r="G41" s="287" t="str">
        <f t="shared" si="29"/>
        <v>y</v>
      </c>
      <c r="H41" s="287" t="str">
        <f t="shared" si="29"/>
        <v>n</v>
      </c>
      <c r="I41" s="287" t="str">
        <f t="shared" si="29"/>
        <v>y</v>
      </c>
    </row>
    <row r="42" spans="1:17" ht="18" customHeight="1">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6" t="s">
        <v>135</v>
      </c>
      <c r="M42" s="413"/>
      <c r="N42" s="413"/>
      <c r="O42" s="413"/>
      <c r="P42" s="413"/>
      <c r="Q42" s="417"/>
    </row>
    <row r="43" spans="1:17" ht="18" customHeight="1">
      <c r="A43" s="294" t="str">
        <f>OVERALL!A43</f>
        <v>OVERALL % ACCESS DEDUCTIONS</v>
      </c>
      <c r="B43" s="295">
        <f>SUM(L52:R52)/C2</f>
        <v>0.33333333333333331</v>
      </c>
      <c r="C43" s="271" t="str">
        <f>OVERALL!C43</f>
        <v>PENALTY</v>
      </c>
      <c r="D43" s="296">
        <f t="shared" ref="D43:I43" si="31">L43</f>
        <v>0</v>
      </c>
      <c r="E43" s="296">
        <f t="shared" si="31"/>
        <v>0</v>
      </c>
      <c r="F43" s="296">
        <f t="shared" si="31"/>
        <v>-0.5</v>
      </c>
      <c r="G43" s="296">
        <f t="shared" si="31"/>
        <v>0</v>
      </c>
      <c r="H43" s="296">
        <f t="shared" si="31"/>
        <v>-0.5</v>
      </c>
      <c r="I43" s="296">
        <f t="shared" si="31"/>
        <v>0</v>
      </c>
      <c r="L43" s="297">
        <f t="shared" ref="L43:Q43" si="32">IF(SUM(L44:L51)=0%,0%,SUM(L44:L51))</f>
        <v>0</v>
      </c>
      <c r="M43" s="297">
        <f t="shared" si="32"/>
        <v>0</v>
      </c>
      <c r="N43" s="297">
        <f t="shared" si="32"/>
        <v>-0.5</v>
      </c>
      <c r="O43" s="297">
        <f t="shared" si="32"/>
        <v>0</v>
      </c>
      <c r="P43" s="297">
        <f t="shared" si="32"/>
        <v>-0.5</v>
      </c>
      <c r="Q43" s="297">
        <f t="shared" si="32"/>
        <v>0</v>
      </c>
    </row>
    <row r="44" spans="1:17" ht="18" customHeight="1">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c r="A51" s="301" t="str">
        <f>OVERALL!A51</f>
        <v>NOT ANSWERED IN TIME</v>
      </c>
      <c r="B51" s="302">
        <f t="shared" si="33"/>
        <v>0.33333333333333331</v>
      </c>
      <c r="C51" s="303">
        <f>OVERALL!C51</f>
        <v>-0.5</v>
      </c>
      <c r="D51" s="304" t="s">
        <v>133</v>
      </c>
      <c r="E51" s="304" t="s">
        <v>133</v>
      </c>
      <c r="F51" s="304" t="s">
        <v>132</v>
      </c>
      <c r="G51" s="304" t="s">
        <v>133</v>
      </c>
      <c r="H51" s="304" t="s">
        <v>132</v>
      </c>
      <c r="I51" s="305" t="s">
        <v>133</v>
      </c>
      <c r="L51" s="306" t="str">
        <f t="shared" ref="L51:Q51" si="41">IF(D51="y",$C51,"")</f>
        <v/>
      </c>
      <c r="M51" s="306" t="str">
        <f t="shared" si="41"/>
        <v/>
      </c>
      <c r="N51" s="306">
        <f t="shared" si="41"/>
        <v>-0.5</v>
      </c>
      <c r="O51" s="306" t="str">
        <f t="shared" si="41"/>
        <v/>
      </c>
      <c r="P51" s="306">
        <f t="shared" si="41"/>
        <v>-0.5</v>
      </c>
      <c r="Q51" s="306" t="str">
        <f t="shared" si="41"/>
        <v/>
      </c>
    </row>
    <row r="52" spans="1:17" ht="15.75" customHeight="1">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0</v>
      </c>
      <c r="M52" s="309">
        <f t="shared" si="42"/>
        <v>0</v>
      </c>
      <c r="N52" s="309">
        <f t="shared" si="42"/>
        <v>1</v>
      </c>
      <c r="O52" s="309">
        <f t="shared" si="42"/>
        <v>0</v>
      </c>
      <c r="P52" s="309">
        <f t="shared" si="42"/>
        <v>1</v>
      </c>
      <c r="Q52" s="309">
        <f t="shared" si="42"/>
        <v>0</v>
      </c>
    </row>
    <row r="53" spans="1:17" ht="15.75" customHeight="1">
      <c r="A53" s="288"/>
      <c r="B53" s="289"/>
      <c r="C53" s="289"/>
      <c r="D53" s="281">
        <f t="shared" ref="D53:I53" si="43">COUNTIF(D44:D52, "y")</f>
        <v>0</v>
      </c>
      <c r="E53" s="281">
        <f t="shared" si="43"/>
        <v>0</v>
      </c>
      <c r="F53" s="281">
        <f t="shared" si="43"/>
        <v>1</v>
      </c>
      <c r="G53" s="281">
        <f t="shared" si="43"/>
        <v>0</v>
      </c>
      <c r="H53" s="281">
        <f t="shared" si="43"/>
        <v>1</v>
      </c>
      <c r="I53" s="281">
        <f t="shared" si="43"/>
        <v>0</v>
      </c>
      <c r="J53" s="94" t="s">
        <v>70</v>
      </c>
    </row>
    <row r="54" spans="1:17" ht="15.75" customHeight="1">
      <c r="A54" s="406" t="str">
        <f>OVERALL!A54</f>
        <v>ADDITIONAL INSIGHT</v>
      </c>
      <c r="B54" s="407"/>
      <c r="C54" s="310" t="s">
        <v>70</v>
      </c>
      <c r="D54" s="311"/>
      <c r="E54" s="311"/>
      <c r="F54" s="311"/>
      <c r="G54" s="311"/>
      <c r="H54" s="311"/>
      <c r="I54" s="311"/>
      <c r="M54" s="94" t="s">
        <v>70</v>
      </c>
      <c r="N54" s="94"/>
    </row>
    <row r="55" spans="1:17" ht="15.75" customHeight="1">
      <c r="A55" s="312" t="str">
        <f>OVERALL!A55</f>
        <v>CALL ANSWERED-ACCESS</v>
      </c>
      <c r="B55" s="313">
        <f t="shared" ref="B55:B58" si="44">IF(C55=0,"-",COUNTIF(D55:I55, "y")/C55)</f>
        <v>0.66666666666666663</v>
      </c>
      <c r="C55" s="314">
        <f t="shared" ref="C55:C62" si="45">$C$2-COUNTIF(D55:I55, "-")</f>
        <v>6</v>
      </c>
      <c r="D55" s="315" t="str">
        <f t="shared" ref="D55:I55" si="46">IF(D51="y","n",IF(D52="y","n","y"))</f>
        <v>y</v>
      </c>
      <c r="E55" s="315" t="str">
        <f t="shared" si="46"/>
        <v>y</v>
      </c>
      <c r="F55" s="315" t="str">
        <f t="shared" si="46"/>
        <v>n</v>
      </c>
      <c r="G55" s="315" t="str">
        <f t="shared" si="46"/>
        <v>y</v>
      </c>
      <c r="H55" s="315" t="str">
        <f t="shared" si="46"/>
        <v>n</v>
      </c>
      <c r="I55" s="315" t="str">
        <f t="shared" si="46"/>
        <v>y</v>
      </c>
    </row>
    <row r="56" spans="1:17" ht="15.75" customHeight="1">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c r="A58" s="273" t="str">
        <f>OVERALL!A58</f>
        <v>HYBRID IVR</v>
      </c>
      <c r="B58" s="274">
        <f t="shared" si="44"/>
        <v>0</v>
      </c>
      <c r="C58" s="275">
        <f t="shared" si="45"/>
        <v>6</v>
      </c>
      <c r="D58" s="276" t="s">
        <v>133</v>
      </c>
      <c r="E58" s="276" t="s">
        <v>133</v>
      </c>
      <c r="F58" s="276" t="s">
        <v>133</v>
      </c>
      <c r="G58" s="276" t="s">
        <v>133</v>
      </c>
      <c r="H58" s="276" t="s">
        <v>133</v>
      </c>
      <c r="I58" s="276" t="s">
        <v>133</v>
      </c>
      <c r="M58" s="94" t="s">
        <v>70</v>
      </c>
      <c r="N58" s="94"/>
    </row>
    <row r="59" spans="1:17" ht="15.75" customHeight="1">
      <c r="A59" s="273" t="str">
        <f>OVERALL!A59</f>
        <v>NUMBER OF MENU LAYERS</v>
      </c>
      <c r="B59" s="319">
        <f>IF(C59=0,"-",SUM(D59:I59)/C59)</f>
        <v>3</v>
      </c>
      <c r="C59" s="275">
        <f t="shared" si="45"/>
        <v>6</v>
      </c>
      <c r="D59" s="320">
        <v>3</v>
      </c>
      <c r="E59" s="320">
        <v>3</v>
      </c>
      <c r="F59" s="320">
        <v>3</v>
      </c>
      <c r="G59" s="320">
        <v>3</v>
      </c>
      <c r="H59" s="320">
        <v>3</v>
      </c>
      <c r="I59" s="320">
        <v>3</v>
      </c>
    </row>
    <row r="60" spans="1:17" ht="15.75" customHeight="1">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76" t="s">
        <v>133</v>
      </c>
    </row>
    <row r="61" spans="1:17" ht="15.75" customHeight="1">
      <c r="A61" s="273" t="str">
        <f>OVERALL!A61</f>
        <v>CALLBACKS OFFERED FOR DELAYS</v>
      </c>
      <c r="B61" s="274">
        <f t="shared" si="47"/>
        <v>0</v>
      </c>
      <c r="C61" s="275">
        <f t="shared" si="45"/>
        <v>5</v>
      </c>
      <c r="D61" s="283" t="s">
        <v>133</v>
      </c>
      <c r="E61" s="283" t="s">
        <v>133</v>
      </c>
      <c r="F61" s="283" t="s">
        <v>133</v>
      </c>
      <c r="G61" s="283" t="s">
        <v>133</v>
      </c>
      <c r="H61" s="321" t="s">
        <v>133</v>
      </c>
      <c r="I61" s="283" t="s">
        <v>68</v>
      </c>
    </row>
    <row r="62" spans="1:17" ht="15.75" customHeight="1">
      <c r="A62" s="273" t="str">
        <f>OVERALL!A62</f>
        <v>CALLBACK OFFERED AT START</v>
      </c>
      <c r="B62" s="274">
        <f t="shared" si="47"/>
        <v>0</v>
      </c>
      <c r="C62" s="275">
        <f t="shared" si="45"/>
        <v>5</v>
      </c>
      <c r="D62" s="283" t="s">
        <v>133</v>
      </c>
      <c r="E62" s="283" t="s">
        <v>133</v>
      </c>
      <c r="F62" s="283" t="s">
        <v>133</v>
      </c>
      <c r="G62" s="283" t="s">
        <v>133</v>
      </c>
      <c r="H62" s="283" t="s">
        <v>133</v>
      </c>
      <c r="I62" s="283" t="s">
        <v>68</v>
      </c>
    </row>
    <row r="63" spans="1:17" ht="15.75" customHeight="1">
      <c r="A63" s="322"/>
      <c r="B63" s="323"/>
      <c r="C63" s="324"/>
      <c r="D63" s="325"/>
      <c r="E63" s="325"/>
      <c r="F63" s="325"/>
      <c r="G63" s="325"/>
      <c r="H63" s="325"/>
      <c r="I63" s="325"/>
      <c r="K63" s="94" t="s">
        <v>70</v>
      </c>
    </row>
    <row r="64" spans="1:17" ht="15.75" customHeight="1">
      <c r="A64" s="326" t="s">
        <v>136</v>
      </c>
      <c r="B64" s="327"/>
      <c r="C64" s="327"/>
      <c r="D64" s="327"/>
      <c r="E64" s="327"/>
      <c r="F64" s="327"/>
      <c r="G64" s="327"/>
      <c r="H64" s="327"/>
      <c r="I64" s="327"/>
    </row>
    <row r="65" spans="1:17" ht="15.75" customHeight="1">
      <c r="A65" s="328" t="s">
        <v>137</v>
      </c>
      <c r="B65" s="329">
        <f t="shared" ref="B65:B70" si="48">AVERAGE(D65:I65)</f>
        <v>5.7870370370370366E-5</v>
      </c>
      <c r="C65" s="330"/>
      <c r="D65" s="331">
        <v>5.7870370370370373E-5</v>
      </c>
      <c r="E65" s="331">
        <v>5.7870370370370373E-5</v>
      </c>
      <c r="F65" s="331">
        <v>5.7870370370370373E-5</v>
      </c>
      <c r="G65" s="331">
        <v>5.7870370370370373E-5</v>
      </c>
      <c r="H65" s="331">
        <v>5.7870370370370373E-5</v>
      </c>
      <c r="I65" s="331">
        <v>5.7870370370370373E-5</v>
      </c>
      <c r="K65" s="333"/>
      <c r="L65" s="333"/>
      <c r="M65" s="333"/>
      <c r="N65" s="333"/>
      <c r="O65" s="333"/>
      <c r="P65" s="333"/>
      <c r="Q65" s="333"/>
    </row>
    <row r="66" spans="1:17" ht="15.75" customHeight="1">
      <c r="A66" s="334" t="s">
        <v>138</v>
      </c>
      <c r="B66" s="335">
        <f t="shared" si="48"/>
        <v>8.6612654320987643E-4</v>
      </c>
      <c r="C66" s="336"/>
      <c r="D66" s="337">
        <v>9.6064814814814819E-4</v>
      </c>
      <c r="E66" s="337">
        <v>8.6805555555555551E-4</v>
      </c>
      <c r="F66" s="337">
        <v>1.4699074074074074E-3</v>
      </c>
      <c r="G66" s="337">
        <v>5.6712962962962967E-4</v>
      </c>
      <c r="H66" s="337">
        <v>6.4814814814814813E-4</v>
      </c>
      <c r="I66" s="337">
        <v>6.8287037037037036E-4</v>
      </c>
      <c r="K66" s="333"/>
      <c r="L66" s="333"/>
      <c r="M66" s="333"/>
      <c r="N66" s="333"/>
      <c r="O66" s="333"/>
      <c r="P66" s="333"/>
      <c r="Q66" s="333"/>
    </row>
    <row r="67" spans="1:17" ht="15.75" customHeight="1">
      <c r="A67" s="338" t="s">
        <v>139</v>
      </c>
      <c r="B67" s="335">
        <f t="shared" si="48"/>
        <v>8.6612654320987643E-4</v>
      </c>
      <c r="C67" s="336"/>
      <c r="D67" s="339">
        <v>9.6064814814814819E-4</v>
      </c>
      <c r="E67" s="339">
        <v>8.6805555555555551E-4</v>
      </c>
      <c r="F67" s="339">
        <v>1.4699074074074074E-3</v>
      </c>
      <c r="G67" s="339">
        <v>5.6712962962962967E-4</v>
      </c>
      <c r="H67" s="339">
        <v>6.4814814814814813E-4</v>
      </c>
      <c r="I67" s="339">
        <v>6.8287037037037036E-4</v>
      </c>
      <c r="K67" s="333"/>
      <c r="L67" s="333"/>
      <c r="M67" s="333"/>
      <c r="N67" s="333"/>
      <c r="O67" s="333"/>
      <c r="P67" s="333"/>
      <c r="Q67" s="333"/>
    </row>
    <row r="68" spans="1:17" ht="15.75" customHeight="1">
      <c r="A68" s="334" t="s">
        <v>140</v>
      </c>
      <c r="B68" s="335">
        <f t="shared" si="48"/>
        <v>8.6612654320987643E-4</v>
      </c>
      <c r="C68" s="336"/>
      <c r="D68" s="337">
        <v>9.6064814814814819E-4</v>
      </c>
      <c r="E68" s="337">
        <v>8.6805555555555551E-4</v>
      </c>
      <c r="F68" s="337">
        <v>1.4699074074074074E-3</v>
      </c>
      <c r="G68" s="337">
        <v>5.6712962962962967E-4</v>
      </c>
      <c r="H68" s="337">
        <v>6.4814814814814813E-4</v>
      </c>
      <c r="I68" s="337">
        <v>6.8287037037037036E-4</v>
      </c>
      <c r="K68" s="333"/>
      <c r="L68" s="333"/>
      <c r="M68" s="333"/>
      <c r="N68" s="333"/>
      <c r="O68" s="333"/>
      <c r="P68" s="333"/>
      <c r="Q68" s="333"/>
    </row>
    <row r="69" spans="1:17" ht="15.75" customHeight="1">
      <c r="A69" s="338" t="s">
        <v>141</v>
      </c>
      <c r="B69" s="335">
        <f t="shared" si="48"/>
        <v>1.5123456790123457E-3</v>
      </c>
      <c r="C69" s="336"/>
      <c r="D69" s="339">
        <v>1.6087962962962963E-3</v>
      </c>
      <c r="E69" s="339">
        <v>1.5162037037037036E-3</v>
      </c>
      <c r="F69" s="339">
        <v>2.1180555555555558E-3</v>
      </c>
      <c r="G69" s="371">
        <v>1.2152777777777778E-3</v>
      </c>
      <c r="H69" s="339">
        <v>1.2962962962962963E-3</v>
      </c>
      <c r="I69" s="339">
        <v>1.3194444444444445E-3</v>
      </c>
      <c r="K69" s="333"/>
      <c r="L69" s="333"/>
      <c r="M69" s="333"/>
      <c r="N69" s="333"/>
      <c r="O69" s="333"/>
      <c r="P69" s="333"/>
      <c r="Q69" s="333"/>
    </row>
    <row r="70" spans="1:17" ht="15.75" customHeight="1">
      <c r="A70" s="342" t="s">
        <v>142</v>
      </c>
      <c r="B70" s="343">
        <f t="shared" si="48"/>
        <v>6.3329475308641983E-3</v>
      </c>
      <c r="C70" s="344"/>
      <c r="D70" s="345">
        <v>7.5694444444444446E-3</v>
      </c>
      <c r="E70" s="345">
        <v>5.347222222222222E-3</v>
      </c>
      <c r="F70" s="345">
        <v>9.0624999999999994E-3</v>
      </c>
      <c r="G70" s="345">
        <v>6.4120370370370373E-3</v>
      </c>
      <c r="H70" s="345">
        <v>8.2407407407407412E-3</v>
      </c>
      <c r="I70" s="346">
        <v>1.3657407407407407E-3</v>
      </c>
      <c r="K70" s="333"/>
      <c r="L70" s="333"/>
      <c r="M70" s="333"/>
      <c r="N70" s="333"/>
      <c r="O70" s="333"/>
      <c r="P70" s="333"/>
      <c r="Q70" s="333"/>
    </row>
    <row r="71" spans="1:17" ht="15.75" customHeight="1"/>
    <row r="72" spans="1:17" ht="102.75" customHeight="1">
      <c r="A72" s="347" t="s">
        <v>70</v>
      </c>
      <c r="B72" s="408" t="s">
        <v>143</v>
      </c>
      <c r="C72" s="405"/>
      <c r="D72" s="348" t="s">
        <v>185</v>
      </c>
      <c r="E72" s="348"/>
      <c r="F72" s="348"/>
      <c r="G72" s="348"/>
      <c r="H72" s="348"/>
      <c r="I72" s="349" t="s">
        <v>186</v>
      </c>
    </row>
    <row r="73" spans="1:17" ht="15.75" customHeight="1">
      <c r="A73" s="347"/>
      <c r="B73" s="350"/>
      <c r="C73" s="350"/>
      <c r="D73" s="351"/>
      <c r="E73" s="351"/>
      <c r="F73" s="351"/>
      <c r="G73" s="351"/>
      <c r="H73" s="351"/>
      <c r="I73" s="351"/>
    </row>
    <row r="74" spans="1:17" ht="60" customHeight="1">
      <c r="A74" s="347" t="s">
        <v>70</v>
      </c>
      <c r="B74" s="409" t="s">
        <v>145</v>
      </c>
      <c r="C74" s="405"/>
      <c r="D74" s="410" t="s">
        <v>187</v>
      </c>
      <c r="E74" s="411"/>
      <c r="F74" s="411"/>
      <c r="G74" s="411"/>
      <c r="H74" s="411"/>
      <c r="I74" s="405"/>
    </row>
    <row r="75" spans="1:17" ht="15.75" customHeight="1"/>
    <row r="76" spans="1:17" ht="15.75" customHeight="1">
      <c r="A76" s="353" t="str">
        <f>OVERALL!A63</f>
        <v>PRE MENU MESSAGE TIME</v>
      </c>
      <c r="B76" s="354">
        <f t="shared" ref="B76:B83" si="49">IF(C76=0,"-",SUM(D76:I76)/C76)</f>
        <v>5.7870370370370366E-5</v>
      </c>
      <c r="C76" s="275">
        <f t="shared" ref="C76:C83" si="50">$C$2-COUNTIF(D76:I76, "-")</f>
        <v>6</v>
      </c>
      <c r="D76" s="355">
        <f t="shared" ref="D76:I76" si="51">D65</f>
        <v>5.7870370370370373E-5</v>
      </c>
      <c r="E76" s="355">
        <f t="shared" si="51"/>
        <v>5.7870370370370373E-5</v>
      </c>
      <c r="F76" s="355">
        <f t="shared" si="51"/>
        <v>5.7870370370370373E-5</v>
      </c>
      <c r="G76" s="355">
        <f t="shared" si="51"/>
        <v>5.7870370370370373E-5</v>
      </c>
      <c r="H76" s="355">
        <f t="shared" si="51"/>
        <v>5.7870370370370373E-5</v>
      </c>
      <c r="I76" s="355">
        <f t="shared" si="51"/>
        <v>5.7870370370370373E-5</v>
      </c>
    </row>
    <row r="77" spans="1:17" ht="15.75" customHeight="1">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7" ht="15.75" customHeight="1">
      <c r="A78" s="353" t="str">
        <f>OVERALL!A65</f>
        <v>POST MENU MESSAGE TIME</v>
      </c>
      <c r="B78" s="354">
        <f t="shared" si="49"/>
        <v>6.4621913580246916E-4</v>
      </c>
      <c r="C78" s="275">
        <f t="shared" si="50"/>
        <v>6</v>
      </c>
      <c r="D78" s="355">
        <f t="shared" ref="D78:I78" si="53">D69-D68</f>
        <v>6.4814814814814813E-4</v>
      </c>
      <c r="E78" s="355">
        <f t="shared" si="53"/>
        <v>6.4814814814814813E-4</v>
      </c>
      <c r="F78" s="355">
        <f t="shared" si="53"/>
        <v>6.4814814814814835E-4</v>
      </c>
      <c r="G78" s="355">
        <f t="shared" si="53"/>
        <v>6.4814814814814813E-4</v>
      </c>
      <c r="H78" s="355">
        <f t="shared" si="53"/>
        <v>6.4814814814814813E-4</v>
      </c>
      <c r="I78" s="355">
        <f t="shared" si="53"/>
        <v>6.3657407407407413E-4</v>
      </c>
    </row>
    <row r="79" spans="1:17" ht="15.75" customHeight="1">
      <c r="A79" s="353" t="str">
        <f>OVERALL!A66</f>
        <v>TOTAL MESSAGE TIME</v>
      </c>
      <c r="B79" s="354">
        <f t="shared" si="49"/>
        <v>7.0408950617283951E-4</v>
      </c>
      <c r="C79" s="275">
        <f t="shared" si="50"/>
        <v>6</v>
      </c>
      <c r="D79" s="355">
        <f t="shared" ref="D79:I79" si="54">SUM(D76:D78)</f>
        <v>7.0601851851851847E-4</v>
      </c>
      <c r="E79" s="355">
        <f t="shared" si="54"/>
        <v>7.0601851851851847E-4</v>
      </c>
      <c r="F79" s="355">
        <f t="shared" si="54"/>
        <v>7.0601851851851869E-4</v>
      </c>
      <c r="G79" s="355">
        <f t="shared" si="54"/>
        <v>7.0601851851851847E-4</v>
      </c>
      <c r="H79" s="355">
        <f t="shared" si="54"/>
        <v>7.0601851851851847E-4</v>
      </c>
      <c r="I79" s="355">
        <f t="shared" si="54"/>
        <v>6.9444444444444447E-4</v>
      </c>
    </row>
    <row r="80" spans="1:17" ht="15.75" customHeight="1">
      <c r="A80" s="353" t="str">
        <f>OVERALL!A67</f>
        <v>MENU NAVIGATION TIME</v>
      </c>
      <c r="B80" s="354">
        <f t="shared" si="49"/>
        <v>8.0825617283950609E-4</v>
      </c>
      <c r="C80" s="275">
        <f t="shared" si="50"/>
        <v>6</v>
      </c>
      <c r="D80" s="355">
        <f t="shared" ref="D80:I80" si="55">(D66-D65)+(D68-D67)</f>
        <v>9.0277777777777784E-4</v>
      </c>
      <c r="E80" s="355">
        <f t="shared" si="55"/>
        <v>8.1018518518518516E-4</v>
      </c>
      <c r="F80" s="355">
        <f t="shared" si="55"/>
        <v>1.4120370370370369E-3</v>
      </c>
      <c r="G80" s="355">
        <f t="shared" si="55"/>
        <v>5.0925925925925932E-4</v>
      </c>
      <c r="H80" s="355">
        <f t="shared" si="55"/>
        <v>5.9027777777777778E-4</v>
      </c>
      <c r="I80" s="355">
        <f t="shared" si="55"/>
        <v>6.2500000000000001E-4</v>
      </c>
    </row>
    <row r="81" spans="1:9" ht="15.75" customHeight="1">
      <c r="A81" s="353" t="str">
        <f>OVERALL!A68</f>
        <v>TOTAL MENU TIME</v>
      </c>
      <c r="B81" s="354">
        <f t="shared" si="49"/>
        <v>1.5123456790123457E-3</v>
      </c>
      <c r="C81" s="275">
        <f t="shared" si="50"/>
        <v>6</v>
      </c>
      <c r="D81" s="355">
        <f t="shared" ref="D81:I81" si="56">SUM(D79:D80)</f>
        <v>1.6087962962962963E-3</v>
      </c>
      <c r="E81" s="355">
        <f t="shared" si="56"/>
        <v>1.5162037037037036E-3</v>
      </c>
      <c r="F81" s="355">
        <f t="shared" si="56"/>
        <v>2.1180555555555558E-3</v>
      </c>
      <c r="G81" s="355">
        <f t="shared" si="56"/>
        <v>1.2152777777777778E-3</v>
      </c>
      <c r="H81" s="355">
        <f t="shared" si="56"/>
        <v>1.2962962962962963E-3</v>
      </c>
      <c r="I81" s="355">
        <f t="shared" si="56"/>
        <v>1.3194444444444445E-3</v>
      </c>
    </row>
    <row r="82" spans="1:9" ht="15.75" customHeight="1">
      <c r="A82" s="273" t="str">
        <f>OVERALL!A69</f>
        <v>WAIT TIME</v>
      </c>
      <c r="B82" s="356">
        <f t="shared" si="49"/>
        <v>4.820601851851852E-3</v>
      </c>
      <c r="C82" s="275">
        <f t="shared" si="50"/>
        <v>6</v>
      </c>
      <c r="D82" s="356">
        <f t="shared" ref="D82:I82" si="57">IF(D70="-", "-", D70-D69)</f>
        <v>5.9606481481481481E-3</v>
      </c>
      <c r="E82" s="356">
        <f t="shared" si="57"/>
        <v>3.8310185185185183E-3</v>
      </c>
      <c r="F82" s="356">
        <f t="shared" si="57"/>
        <v>6.9444444444444441E-3</v>
      </c>
      <c r="G82" s="356">
        <f t="shared" si="57"/>
        <v>5.1967592592592595E-3</v>
      </c>
      <c r="H82" s="356">
        <f t="shared" si="57"/>
        <v>6.9444444444444449E-3</v>
      </c>
      <c r="I82" s="356">
        <f t="shared" si="57"/>
        <v>4.6296296296296233E-5</v>
      </c>
    </row>
    <row r="83" spans="1:9" ht="15.75" customHeight="1">
      <c r="A83" s="353" t="str">
        <f>OVERALL!A70</f>
        <v>TOTAL ACCESS TIME</v>
      </c>
      <c r="B83" s="354">
        <f t="shared" si="49"/>
        <v>6.3329475308641983E-3</v>
      </c>
      <c r="C83" s="275">
        <f t="shared" si="50"/>
        <v>6</v>
      </c>
      <c r="D83" s="355">
        <f t="shared" ref="D83:I83" si="58">SUM(D81:D82)</f>
        <v>7.5694444444444446E-3</v>
      </c>
      <c r="E83" s="355">
        <f t="shared" si="58"/>
        <v>5.347222222222222E-3</v>
      </c>
      <c r="F83" s="355">
        <f t="shared" si="58"/>
        <v>9.0624999999999994E-3</v>
      </c>
      <c r="G83" s="355">
        <f t="shared" si="58"/>
        <v>6.4120370370370373E-3</v>
      </c>
      <c r="H83" s="355">
        <f t="shared" si="58"/>
        <v>8.2407407407407412E-3</v>
      </c>
      <c r="I83" s="355">
        <f t="shared" si="58"/>
        <v>1.3657407407407407E-3</v>
      </c>
    </row>
    <row r="84" spans="1:9" ht="15.75" customHeight="1"/>
    <row r="85" spans="1:9" ht="15.75" customHeight="1">
      <c r="D85" s="357" t="s">
        <v>70</v>
      </c>
    </row>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000"/>
  <sheetViews>
    <sheetView workbookViewId="0">
      <pane xSplit="3" ySplit="6" topLeftCell="D44" activePane="bottomRight" state="frozen"/>
      <selection pane="topRight" activeCell="D1" sqref="D1"/>
      <selection pane="bottomLeft" activeCell="A7" sqref="A7"/>
      <selection pane="bottomRight" activeCell="J72" sqref="J72"/>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4</v>
      </c>
      <c r="I1" s="257">
        <v>5</v>
      </c>
    </row>
    <row r="2" spans="1:11" ht="15.75" customHeight="1">
      <c r="A2" s="258" t="str">
        <f>OVERALL!A2</f>
        <v>BANKS</v>
      </c>
      <c r="B2" s="259">
        <f>OVERALL!B2</f>
        <v>46023</v>
      </c>
      <c r="C2" s="256">
        <f>COUNTA(D12:I12)</f>
        <v>6</v>
      </c>
      <c r="D2" s="260" t="s">
        <v>119</v>
      </c>
      <c r="E2" s="260" t="s">
        <v>120</v>
      </c>
      <c r="F2" s="260" t="s">
        <v>121</v>
      </c>
      <c r="G2" s="260" t="s">
        <v>147</v>
      </c>
      <c r="H2" s="260" t="s">
        <v>123</v>
      </c>
      <c r="I2" s="260" t="s">
        <v>124</v>
      </c>
    </row>
    <row r="3" spans="1:11" ht="15.75" customHeight="1">
      <c r="A3" s="261" t="str">
        <f>OVERALL!L1</f>
        <v>HUME BANK</v>
      </c>
      <c r="B3" s="262" t="s">
        <v>70</v>
      </c>
      <c r="C3" s="263"/>
      <c r="D3" s="263" t="s">
        <v>125</v>
      </c>
      <c r="E3" s="263" t="s">
        <v>126</v>
      </c>
      <c r="F3" s="263" t="s">
        <v>127</v>
      </c>
      <c r="G3" s="263" t="s">
        <v>128</v>
      </c>
      <c r="H3" s="263" t="s">
        <v>129</v>
      </c>
      <c r="I3" s="263" t="s">
        <v>130</v>
      </c>
    </row>
    <row r="4" spans="1:11" ht="15.75" customHeight="1">
      <c r="A4" s="264" t="str">
        <f>OVERALL!A4</f>
        <v>ACCESS SCORE</v>
      </c>
      <c r="B4" s="265">
        <f>AVERAGE(D4:I4)</f>
        <v>0.53170634920634918</v>
      </c>
      <c r="C4" s="266" t="s">
        <v>70</v>
      </c>
      <c r="D4" s="265">
        <f t="shared" ref="D4:I4" si="0">IF(D5&lt;0%,0%,D$5)</f>
        <v>0.2723214285714286</v>
      </c>
      <c r="E4" s="265">
        <f t="shared" si="0"/>
        <v>0.83333333333333337</v>
      </c>
      <c r="F4" s="265">
        <f t="shared" si="0"/>
        <v>0.2410714285714286</v>
      </c>
      <c r="G4" s="265">
        <f t="shared" si="0"/>
        <v>0.67535714285714277</v>
      </c>
      <c r="H4" s="265">
        <f t="shared" si="0"/>
        <v>0.2410714285714286</v>
      </c>
      <c r="I4" s="265">
        <f t="shared" si="0"/>
        <v>0.92708333333333337</v>
      </c>
      <c r="K4" s="100" t="s">
        <v>104</v>
      </c>
    </row>
    <row r="5" spans="1:11" ht="15.75" customHeight="1">
      <c r="A5" s="94" t="s">
        <v>70</v>
      </c>
      <c r="B5" s="94" t="s">
        <v>70</v>
      </c>
      <c r="C5" s="267" t="s">
        <v>131</v>
      </c>
      <c r="D5" s="268">
        <f t="shared" ref="D5:I5" si="1">IF(D$2="","",IF(D$52="y",0%,SUM(D$6,D$11,D$20,D$26,D$33,D$43)))</f>
        <v>0.2723214285714286</v>
      </c>
      <c r="E5" s="268">
        <f t="shared" si="1"/>
        <v>0.83333333333333337</v>
      </c>
      <c r="F5" s="268">
        <f t="shared" si="1"/>
        <v>0.2410714285714286</v>
      </c>
      <c r="G5" s="268">
        <f t="shared" si="1"/>
        <v>0.67535714285714277</v>
      </c>
      <c r="H5" s="268">
        <f t="shared" si="1"/>
        <v>0.2410714285714286</v>
      </c>
      <c r="I5" s="268">
        <f t="shared" si="1"/>
        <v>0.92708333333333337</v>
      </c>
      <c r="K5" s="105" t="s">
        <v>106</v>
      </c>
    </row>
    <row r="6" spans="1:11" ht="15.75" customHeight="1">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c r="A7" s="273" t="str">
        <f>OVERALL!A7</f>
        <v>CONTACT NUMBER LISTED ON GOOGLE</v>
      </c>
      <c r="B7" s="274">
        <f t="shared" ref="B7:B9" si="2">IF(C7=0,"",COUNTIF(D7:I7,"y")/C7)</f>
        <v>1</v>
      </c>
      <c r="C7" s="275">
        <f t="shared" ref="C7:C9" si="3">$C$2-COUNTIF(D7:I7, "-")</f>
        <v>6</v>
      </c>
      <c r="D7" s="276" t="s">
        <v>132</v>
      </c>
      <c r="E7" s="285" t="str">
        <f t="shared" ref="E7:G7" si="4">IF(E$2="","",D7)</f>
        <v>y</v>
      </c>
      <c r="F7" s="285" t="str">
        <f t="shared" si="4"/>
        <v>y</v>
      </c>
      <c r="G7" s="285" t="str">
        <f t="shared" si="4"/>
        <v>y</v>
      </c>
      <c r="H7" s="285" t="str">
        <f t="shared" ref="H7:H9" si="5">IF(H$2="","",F7)</f>
        <v>y</v>
      </c>
      <c r="I7" s="278" t="s">
        <v>132</v>
      </c>
      <c r="K7" s="111" t="s">
        <v>107</v>
      </c>
    </row>
    <row r="8" spans="1:11" ht="15.75" customHeight="1">
      <c r="A8" s="273" t="str">
        <f>OVERALL!A8</f>
        <v>CONTACT NUMBER PROMINENT ON HOMEPAGE</v>
      </c>
      <c r="B8" s="274">
        <f t="shared" si="2"/>
        <v>1</v>
      </c>
      <c r="C8" s="275">
        <f t="shared" si="3"/>
        <v>6</v>
      </c>
      <c r="D8" s="276" t="s">
        <v>132</v>
      </c>
      <c r="E8" s="285" t="str">
        <f t="shared" ref="E8:G8" si="6">IF(E$2="","",D8)</f>
        <v>y</v>
      </c>
      <c r="F8" s="285" t="str">
        <f t="shared" si="6"/>
        <v>y</v>
      </c>
      <c r="G8" s="285" t="str">
        <f t="shared" si="6"/>
        <v>y</v>
      </c>
      <c r="H8" s="285" t="str">
        <f t="shared" si="5"/>
        <v>y</v>
      </c>
      <c r="I8" s="278" t="s">
        <v>132</v>
      </c>
      <c r="K8" s="105" t="s">
        <v>108</v>
      </c>
    </row>
    <row r="9" spans="1:11" ht="15.75" customHeight="1">
      <c r="A9" s="273" t="str">
        <f>OVERALL!A9</f>
        <v>CONTACT NUMBER PROMINENT IN 'CONTACT US'</v>
      </c>
      <c r="B9" s="274">
        <f t="shared" si="2"/>
        <v>1</v>
      </c>
      <c r="C9" s="275">
        <f t="shared" si="3"/>
        <v>6</v>
      </c>
      <c r="D9" s="276" t="s">
        <v>132</v>
      </c>
      <c r="E9" s="285" t="str">
        <f t="shared" ref="E9:G9" si="7">IF(E$2="","",D9)</f>
        <v>y</v>
      </c>
      <c r="F9" s="285" t="str">
        <f t="shared" si="7"/>
        <v>y</v>
      </c>
      <c r="G9" s="285" t="str">
        <f t="shared" si="7"/>
        <v>y</v>
      </c>
      <c r="H9" s="285" t="str">
        <f t="shared" si="5"/>
        <v>y</v>
      </c>
      <c r="I9" s="278" t="s">
        <v>132</v>
      </c>
      <c r="K9" s="94" t="s">
        <v>70</v>
      </c>
    </row>
    <row r="10" spans="1:11" ht="15.75" customHeight="1">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5.75" customHeight="1">
      <c r="A11" s="269" t="str">
        <f>OVERALL!A11</f>
        <v>DESIGN</v>
      </c>
      <c r="B11" s="270">
        <f>AVERAGE(B12:B18)</f>
        <v>0.69047619047619058</v>
      </c>
      <c r="C11" s="271">
        <f>B11*OVERALL!C11</f>
        <v>0.17261904761904764</v>
      </c>
      <c r="D11" s="272">
        <f>(COUNTIF(D12:D18, "y")/D19)*OVERALL!$C$11</f>
        <v>0.17857142857142858</v>
      </c>
      <c r="E11" s="272">
        <f>(COUNTIF(E12:E18, "y")/E19)*OVERALL!$C$11</f>
        <v>0.20833333333333334</v>
      </c>
      <c r="F11" s="272">
        <f>(COUNTIF(F12:F18, "y")/F19)*OVERALL!$C$11</f>
        <v>0.17857142857142858</v>
      </c>
      <c r="G11" s="272">
        <f>(COUNTIF(G12:G18, "y")/G19)*OVERALL!$C$11</f>
        <v>0.14285714285714285</v>
      </c>
      <c r="H11" s="272">
        <f>(COUNTIF(H12:H18, "y")/H19)*OVERALL!$C$11</f>
        <v>0.17857142857142858</v>
      </c>
      <c r="I11" s="272">
        <f>(COUNTIF(I12:I18, "y")/I19)*OVERALL!$C$11</f>
        <v>0.20833333333333334</v>
      </c>
      <c r="K11" s="128" t="s">
        <v>110</v>
      </c>
    </row>
    <row r="12" spans="1:11" ht="15.75" customHeight="1">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5.75" customHeight="1">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5.75" customHeight="1">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5.75" customHeight="1">
      <c r="A15" s="273" t="str">
        <f>OVERALL!A15</f>
        <v>MAX. 2 PRE MENU MESSAGES</v>
      </c>
      <c r="B15" s="274">
        <f t="shared" si="9"/>
        <v>0.83333333333333337</v>
      </c>
      <c r="C15" s="275">
        <f t="shared" si="10"/>
        <v>6</v>
      </c>
      <c r="D15" s="282" t="s">
        <v>132</v>
      </c>
      <c r="E15" s="282" t="s">
        <v>132</v>
      </c>
      <c r="F15" s="282" t="s">
        <v>132</v>
      </c>
      <c r="G15" s="282" t="s">
        <v>133</v>
      </c>
      <c r="H15" s="282" t="s">
        <v>132</v>
      </c>
      <c r="I15" s="276" t="s">
        <v>132</v>
      </c>
      <c r="J15" s="94" t="s">
        <v>70</v>
      </c>
    </row>
    <row r="16" spans="1:11" ht="15.75" customHeight="1">
      <c r="A16" s="273" t="str">
        <f>OVERALL!A16</f>
        <v>MAX. 2 POST MENU MESSAGES</v>
      </c>
      <c r="B16" s="274">
        <f t="shared" si="9"/>
        <v>1</v>
      </c>
      <c r="C16" s="275">
        <f t="shared" si="10"/>
        <v>6</v>
      </c>
      <c r="D16" s="282" t="s">
        <v>132</v>
      </c>
      <c r="E16" s="282" t="s">
        <v>132</v>
      </c>
      <c r="F16" s="282" t="s">
        <v>132</v>
      </c>
      <c r="G16" s="282" t="s">
        <v>132</v>
      </c>
      <c r="H16" s="282" t="s">
        <v>132</v>
      </c>
      <c r="I16" s="282" t="s">
        <v>132</v>
      </c>
      <c r="K16" s="146" t="s">
        <v>113</v>
      </c>
    </row>
    <row r="17" spans="1:11" ht="15.75" customHeight="1">
      <c r="A17" s="273" t="str">
        <f>OVERALL!A17</f>
        <v>ADVISED WAIT TIME OR QUEUE POSITION</v>
      </c>
      <c r="B17" s="274">
        <f t="shared" si="9"/>
        <v>0</v>
      </c>
      <c r="C17" s="275">
        <f t="shared" si="10"/>
        <v>4</v>
      </c>
      <c r="D17" s="283" t="s">
        <v>133</v>
      </c>
      <c r="E17" s="283" t="s">
        <v>68</v>
      </c>
      <c r="F17" s="283" t="s">
        <v>133</v>
      </c>
      <c r="G17" s="321" t="s">
        <v>133</v>
      </c>
      <c r="H17" s="283" t="s">
        <v>133</v>
      </c>
      <c r="I17" s="283" t="s">
        <v>68</v>
      </c>
      <c r="K17" s="140" t="s">
        <v>114</v>
      </c>
    </row>
    <row r="18" spans="1:11" ht="15.75" customHeight="1">
      <c r="A18" s="273" t="str">
        <f>OVERALL!A18</f>
        <v>NO REDUNDANT MESSAGES</v>
      </c>
      <c r="B18" s="274">
        <f t="shared" si="9"/>
        <v>1</v>
      </c>
      <c r="C18" s="275">
        <f t="shared" si="10"/>
        <v>6</v>
      </c>
      <c r="D18" s="276" t="s">
        <v>132</v>
      </c>
      <c r="E18" s="276" t="s">
        <v>132</v>
      </c>
      <c r="F18" s="276" t="s">
        <v>132</v>
      </c>
      <c r="G18" s="282" t="s">
        <v>132</v>
      </c>
      <c r="H18" s="276" t="s">
        <v>132</v>
      </c>
      <c r="I18" s="276" t="s">
        <v>132</v>
      </c>
    </row>
    <row r="19" spans="1:11" ht="15.75" customHeight="1">
      <c r="A19" s="279"/>
      <c r="C19" s="280"/>
      <c r="D19" s="281">
        <f t="shared" ref="D19:I19" si="13">COUNTA(D12:D18)-COUNTIF(D12:D18, "-")</f>
        <v>7</v>
      </c>
      <c r="E19" s="281">
        <f t="shared" si="13"/>
        <v>6</v>
      </c>
      <c r="F19" s="281">
        <f t="shared" si="13"/>
        <v>7</v>
      </c>
      <c r="G19" s="281">
        <f t="shared" si="13"/>
        <v>7</v>
      </c>
      <c r="H19" s="281">
        <f t="shared" si="13"/>
        <v>7</v>
      </c>
      <c r="I19" s="281">
        <f t="shared" si="13"/>
        <v>6</v>
      </c>
    </row>
    <row r="20" spans="1:11" ht="15.75" customHeight="1">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5.75" customHeight="1">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5.75" customHeight="1">
      <c r="A22" s="273" t="str">
        <f>OVERALL!A22</f>
        <v>ACCEPTED ALL RESPONSES &amp; SELECTIONS</v>
      </c>
      <c r="B22" s="274">
        <f t="shared" si="14"/>
        <v>1</v>
      </c>
      <c r="C22" s="275">
        <f t="shared" si="15"/>
        <v>6</v>
      </c>
      <c r="D22" s="276" t="s">
        <v>132</v>
      </c>
      <c r="E22" s="276" t="s">
        <v>132</v>
      </c>
      <c r="F22" s="276" t="s">
        <v>132</v>
      </c>
      <c r="G22" s="282" t="s">
        <v>132</v>
      </c>
      <c r="H22" s="276" t="s">
        <v>132</v>
      </c>
      <c r="I22" s="276" t="s">
        <v>132</v>
      </c>
    </row>
    <row r="23" spans="1:11" ht="15.75" customHeight="1">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5.75" customHeight="1">
      <c r="A24" s="273" t="str">
        <f>OVERALL!A24</f>
        <v>OBVIOUS PROGRESSION</v>
      </c>
      <c r="B24" s="274">
        <f t="shared" si="14"/>
        <v>1</v>
      </c>
      <c r="C24" s="275">
        <f t="shared" si="15"/>
        <v>6</v>
      </c>
      <c r="D24" s="276" t="s">
        <v>132</v>
      </c>
      <c r="E24" s="276" t="s">
        <v>132</v>
      </c>
      <c r="F24" s="276" t="s">
        <v>132</v>
      </c>
      <c r="G24" s="276" t="s">
        <v>132</v>
      </c>
      <c r="H24" s="276" t="s">
        <v>132</v>
      </c>
      <c r="I24" s="276" t="s">
        <v>132</v>
      </c>
    </row>
    <row r="25" spans="1:11" ht="15.75" customHeight="1">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5.75" customHeight="1">
      <c r="A26" s="269" t="str">
        <f>OVERALL!A26</f>
        <v>AUDIO</v>
      </c>
      <c r="B26" s="270">
        <f>AVERAGE(B27:B31)</f>
        <v>0.96666666666666679</v>
      </c>
      <c r="C26" s="271">
        <f>B26*OVERALL!C26</f>
        <v>0.14500000000000002</v>
      </c>
      <c r="D26" s="272">
        <f>(COUNTIF(D27:D31, "y")/D32)*OVERALL!$C$26</f>
        <v>0.15</v>
      </c>
      <c r="E26" s="272">
        <f>(COUNTIF(E27:E31, "y")/E32)*OVERALL!$C$26</f>
        <v>0.15</v>
      </c>
      <c r="F26" s="272">
        <f>(COUNTIF(F27:F31, "y")/F32)*OVERALL!$C$26</f>
        <v>0.15</v>
      </c>
      <c r="G26" s="272">
        <f>(COUNTIF(G27:G31, "y")/G32)*OVERALL!$C$26</f>
        <v>0.12</v>
      </c>
      <c r="H26" s="272">
        <f>(COUNTIF(H27:H31, "y")/H32)*OVERALL!$C$26</f>
        <v>0.15</v>
      </c>
      <c r="I26" s="272">
        <f>(COUNTIF(I27:I31, "y")/I32)*OVERALL!$C$26</f>
        <v>0.15</v>
      </c>
    </row>
    <row r="27" spans="1:11" ht="15.75" customHeight="1">
      <c r="A27" s="273" t="str">
        <f>OVERALL!A27</f>
        <v>SINGLE VOICEOVER ARTIST</v>
      </c>
      <c r="B27" s="274">
        <f t="shared" ref="B27:B31" si="17">IF(C27=0,"-",COUNTIF(D27:I27,"y")/C27)</f>
        <v>0.83333333333333337</v>
      </c>
      <c r="C27" s="275">
        <f t="shared" ref="C27:C31" si="18">$C$2-COUNTIF(D27:I27, "-")</f>
        <v>6</v>
      </c>
      <c r="D27" s="282" t="s">
        <v>132</v>
      </c>
      <c r="E27" s="282" t="s">
        <v>132</v>
      </c>
      <c r="F27" s="282" t="s">
        <v>132</v>
      </c>
      <c r="G27" s="282" t="s">
        <v>133</v>
      </c>
      <c r="H27" s="282" t="s">
        <v>132</v>
      </c>
      <c r="I27" s="282" t="s">
        <v>132</v>
      </c>
    </row>
    <row r="28" spans="1:11" ht="15.75" customHeight="1">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5.75" customHeight="1">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5.75" customHeight="1">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5.75" customHeight="1">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5.75" customHeight="1">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5.75" customHeight="1">
      <c r="A33" s="269" t="str">
        <f>OVERALL!A33</f>
        <v>TIMING</v>
      </c>
      <c r="B33" s="270">
        <f>AVERAGE(B34:B41)</f>
        <v>0.41666666666666663</v>
      </c>
      <c r="C33" s="271">
        <f>B33*OVERALL!C33</f>
        <v>0.10416666666666666</v>
      </c>
      <c r="D33" s="272">
        <f>(COUNTIF(D34:D41, "y")/D42)*OVERALL!$C$33</f>
        <v>9.375E-2</v>
      </c>
      <c r="E33" s="272">
        <f>(COUNTIF(E34:E41, "y")/E42)*OVERALL!$C$33</f>
        <v>0.125</v>
      </c>
      <c r="F33" s="272">
        <f>(COUNTIF(F34:F41, "y")/F42)*OVERALL!$C$33</f>
        <v>6.25E-2</v>
      </c>
      <c r="G33" s="272">
        <f>(COUNTIF(G34:G41, "y")/G42)*OVERALL!$C$33</f>
        <v>6.25E-2</v>
      </c>
      <c r="H33" s="272">
        <f>(COUNTIF(H34:H41, "y")/H42)*OVERALL!$C$33</f>
        <v>6.25E-2</v>
      </c>
      <c r="I33" s="272">
        <f>(COUNTIF(I34:I41, "y")/I42)*OVERALL!$C$33</f>
        <v>0.21875</v>
      </c>
    </row>
    <row r="34" spans="1:17" ht="15.75" customHeight="1">
      <c r="A34" s="273" t="s">
        <v>36</v>
      </c>
      <c r="B34" s="274">
        <f t="shared" ref="B34:B41" si="20">IF(C34=0,"-",COUNTIF(D34:I34,"y")/C34)</f>
        <v>0.83333333333333337</v>
      </c>
      <c r="C34" s="275">
        <f t="shared" ref="C34:C41" si="21">$C$2-COUNTIF(D34:I34, "-")</f>
        <v>6</v>
      </c>
      <c r="D34" s="285" t="str">
        <f t="shared" ref="D34:I34" si="22">IF(D79&lt;=TIMEVALUE("0:0:30"),"y","n")</f>
        <v>y</v>
      </c>
      <c r="E34" s="285" t="str">
        <f t="shared" si="22"/>
        <v>y</v>
      </c>
      <c r="F34" s="285" t="str">
        <f t="shared" si="22"/>
        <v>y</v>
      </c>
      <c r="G34" s="285" t="str">
        <f t="shared" si="22"/>
        <v>n</v>
      </c>
      <c r="H34" s="285" t="str">
        <f t="shared" si="22"/>
        <v>y</v>
      </c>
      <c r="I34" s="285" t="str">
        <f t="shared" si="22"/>
        <v>y</v>
      </c>
    </row>
    <row r="35" spans="1:17" ht="15.75" customHeight="1">
      <c r="A35" s="273" t="str">
        <f>OVERALL!A34</f>
        <v>NAVIGATION TIME &lt;= 30 secs</v>
      </c>
      <c r="B35" s="274">
        <f t="shared" si="20"/>
        <v>0.16666666666666666</v>
      </c>
      <c r="C35" s="275">
        <f t="shared" si="21"/>
        <v>6</v>
      </c>
      <c r="D35" s="285" t="str">
        <f t="shared" ref="D35:I35" si="23">IF(D80&lt;=TIMEVALUE("0:0:30"),"y","n")</f>
        <v>y</v>
      </c>
      <c r="E35" s="285" t="str">
        <f t="shared" si="23"/>
        <v>n</v>
      </c>
      <c r="F35" s="285" t="str">
        <f t="shared" si="23"/>
        <v>n</v>
      </c>
      <c r="G35" s="285" t="str">
        <f t="shared" si="23"/>
        <v>n</v>
      </c>
      <c r="H35" s="285" t="str">
        <f t="shared" si="23"/>
        <v>n</v>
      </c>
      <c r="I35" s="285" t="str">
        <f t="shared" si="23"/>
        <v>n</v>
      </c>
      <c r="K35" s="180"/>
    </row>
    <row r="36" spans="1:17" ht="15.75" customHeight="1">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5.75" customHeight="1">
      <c r="A37" s="273" t="str">
        <f>OVERALL!A37</f>
        <v>WAIT TIME &lt;= 10 SECS</v>
      </c>
      <c r="B37" s="274">
        <f t="shared" si="20"/>
        <v>0.16666666666666666</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y</v>
      </c>
    </row>
    <row r="38" spans="1:17" ht="15.75" customHeight="1">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y</v>
      </c>
    </row>
    <row r="39" spans="1:17" ht="15.75" customHeight="1">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y</v>
      </c>
    </row>
    <row r="40" spans="1:17" ht="15.75" customHeight="1">
      <c r="A40" s="273" t="str">
        <f>OVERALL!A40</f>
        <v>WAIT TIME &lt;= 5 MINS</v>
      </c>
      <c r="B40" s="274">
        <f t="shared" si="20"/>
        <v>0.33333333333333331</v>
      </c>
      <c r="C40" s="275">
        <f t="shared" si="21"/>
        <v>6</v>
      </c>
      <c r="D40" s="287" t="str">
        <f t="shared" ref="D40:I40" si="28">IF(D$82="-", "-", IF(D$82&lt;=TIMEVALUE("0:05:00"),"y","n"))</f>
        <v>n</v>
      </c>
      <c r="E40" s="287" t="str">
        <f t="shared" si="28"/>
        <v>y</v>
      </c>
      <c r="F40" s="287" t="str">
        <f t="shared" si="28"/>
        <v>n</v>
      </c>
      <c r="G40" s="287" t="str">
        <f t="shared" si="28"/>
        <v>n</v>
      </c>
      <c r="H40" s="287" t="str">
        <f t="shared" si="28"/>
        <v>n</v>
      </c>
      <c r="I40" s="287" t="str">
        <f t="shared" si="28"/>
        <v>y</v>
      </c>
      <c r="J40" s="182"/>
    </row>
    <row r="41" spans="1:17" ht="15.75" customHeight="1">
      <c r="A41" s="273" t="str">
        <f>OVERALL!A41</f>
        <v>WAIT TIME &lt; 10 MINS</v>
      </c>
      <c r="B41" s="274">
        <f t="shared" si="20"/>
        <v>0.5</v>
      </c>
      <c r="C41" s="275">
        <f t="shared" si="21"/>
        <v>6</v>
      </c>
      <c r="D41" s="287" t="str">
        <f t="shared" ref="D41:I41" si="29">IF(D$82="-", "-", IF(D$82&lt;TIMEVALUE("0:10:00"),"y","n"))</f>
        <v>n</v>
      </c>
      <c r="E41" s="287" t="str">
        <f t="shared" si="29"/>
        <v>y</v>
      </c>
      <c r="F41" s="287" t="str">
        <f t="shared" si="29"/>
        <v>n</v>
      </c>
      <c r="G41" s="287" t="str">
        <f t="shared" si="29"/>
        <v>y</v>
      </c>
      <c r="H41" s="287" t="str">
        <f t="shared" si="29"/>
        <v>n</v>
      </c>
      <c r="I41" s="287" t="str">
        <f t="shared" si="29"/>
        <v>y</v>
      </c>
    </row>
    <row r="42" spans="1:17" ht="15.75" customHeight="1">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291" t="s">
        <v>135</v>
      </c>
      <c r="M42" s="292"/>
      <c r="N42" s="292"/>
      <c r="O42" s="292"/>
      <c r="P42" s="292"/>
      <c r="Q42" s="293"/>
    </row>
    <row r="43" spans="1:17" ht="15.75" customHeight="1">
      <c r="A43" s="294" t="str">
        <f>OVERALL!A43</f>
        <v>OVERALL % ACCESS DEDUCTIONS</v>
      </c>
      <c r="B43" s="295">
        <f>SUM(L52:Q52)/C2</f>
        <v>0.5</v>
      </c>
      <c r="C43" s="271" t="str">
        <f>OVERALL!C43</f>
        <v>PENALTY</v>
      </c>
      <c r="D43" s="296">
        <f t="shared" ref="D43:I43" si="31">L43</f>
        <v>-0.5</v>
      </c>
      <c r="E43" s="296">
        <f t="shared" si="31"/>
        <v>0</v>
      </c>
      <c r="F43" s="296">
        <f t="shared" si="31"/>
        <v>-0.5</v>
      </c>
      <c r="G43" s="296">
        <f t="shared" si="31"/>
        <v>0</v>
      </c>
      <c r="H43" s="296">
        <f t="shared" si="31"/>
        <v>-0.5</v>
      </c>
      <c r="I43" s="296">
        <f t="shared" si="31"/>
        <v>0</v>
      </c>
      <c r="L43" s="297">
        <f t="shared" ref="L43:Q43" si="32">IF(SUM(L44:L51)=0%,0%,SUM(L44:L51))</f>
        <v>-0.5</v>
      </c>
      <c r="M43" s="297">
        <f t="shared" si="32"/>
        <v>0</v>
      </c>
      <c r="N43" s="297">
        <f t="shared" si="32"/>
        <v>-0.5</v>
      </c>
      <c r="O43" s="297">
        <f t="shared" si="32"/>
        <v>0</v>
      </c>
      <c r="P43" s="297">
        <f t="shared" si="32"/>
        <v>-0.5</v>
      </c>
      <c r="Q43" s="372">
        <f t="shared" si="32"/>
        <v>0</v>
      </c>
    </row>
    <row r="44" spans="1:17" ht="15.75" customHeight="1">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5.75" customHeight="1">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5.75" customHeight="1">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5.75" customHeight="1">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5.75" customHeight="1">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c r="A51" s="301" t="str">
        <f>OVERALL!A51</f>
        <v>NOT ANSWERED IN TIME</v>
      </c>
      <c r="B51" s="302">
        <f t="shared" si="33"/>
        <v>0.5</v>
      </c>
      <c r="C51" s="303">
        <f>OVERALL!C51</f>
        <v>-0.5</v>
      </c>
      <c r="D51" s="304" t="s">
        <v>132</v>
      </c>
      <c r="E51" s="305" t="s">
        <v>133</v>
      </c>
      <c r="F51" s="304" t="s">
        <v>132</v>
      </c>
      <c r="G51" s="304" t="s">
        <v>133</v>
      </c>
      <c r="H51" s="304" t="s">
        <v>132</v>
      </c>
      <c r="I51" s="304" t="s">
        <v>133</v>
      </c>
      <c r="L51" s="306">
        <f t="shared" ref="L51:Q51" si="41">IF(D51="y",$C51,"")</f>
        <v>-0.5</v>
      </c>
      <c r="M51" s="306" t="str">
        <f t="shared" si="41"/>
        <v/>
      </c>
      <c r="N51" s="306">
        <f t="shared" si="41"/>
        <v>-0.5</v>
      </c>
      <c r="O51" s="306" t="str">
        <f t="shared" si="41"/>
        <v/>
      </c>
      <c r="P51" s="306">
        <f t="shared" si="41"/>
        <v>-0.5</v>
      </c>
      <c r="Q51" s="306" t="str">
        <f t="shared" si="41"/>
        <v/>
      </c>
    </row>
    <row r="52" spans="1:17" ht="15.75" customHeight="1">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0</v>
      </c>
      <c r="N52" s="309">
        <f t="shared" si="42"/>
        <v>1</v>
      </c>
      <c r="O52" s="309">
        <f t="shared" si="42"/>
        <v>0</v>
      </c>
      <c r="P52" s="309">
        <f t="shared" si="42"/>
        <v>1</v>
      </c>
      <c r="Q52" s="309">
        <f t="shared" si="42"/>
        <v>0</v>
      </c>
    </row>
    <row r="53" spans="1:17" ht="15.75" customHeight="1">
      <c r="A53" s="288"/>
      <c r="B53" s="289"/>
      <c r="C53" s="289"/>
      <c r="D53" s="281">
        <f t="shared" ref="D53:I53" si="43">COUNTIF(D44:D52, "y")</f>
        <v>1</v>
      </c>
      <c r="E53" s="281">
        <f t="shared" si="43"/>
        <v>0</v>
      </c>
      <c r="F53" s="281">
        <f t="shared" si="43"/>
        <v>1</v>
      </c>
      <c r="G53" s="281">
        <f t="shared" si="43"/>
        <v>0</v>
      </c>
      <c r="H53" s="281">
        <f t="shared" si="43"/>
        <v>1</v>
      </c>
      <c r="I53" s="281">
        <f t="shared" si="43"/>
        <v>0</v>
      </c>
      <c r="J53" s="94" t="s">
        <v>70</v>
      </c>
    </row>
    <row r="54" spans="1:17" ht="15.75" customHeight="1">
      <c r="A54" s="373" t="str">
        <f>OVERALL!A54</f>
        <v>ADDITIONAL INSIGHT</v>
      </c>
      <c r="B54" s="374"/>
      <c r="C54" s="310" t="s">
        <v>70</v>
      </c>
      <c r="D54" s="311"/>
      <c r="E54" s="311"/>
      <c r="F54" s="311"/>
      <c r="G54" s="311"/>
      <c r="H54" s="311"/>
      <c r="I54" s="311"/>
      <c r="M54" s="94" t="s">
        <v>70</v>
      </c>
    </row>
    <row r="55" spans="1:17" ht="15.75" customHeight="1">
      <c r="A55" s="312" t="str">
        <f>OVERALL!A55</f>
        <v>CALL ANSWERED-ACCESS</v>
      </c>
      <c r="B55" s="313">
        <f t="shared" ref="B55:B58" si="44">IF(C55=0,"-",COUNTIF(D55:I55, "y")/C55)</f>
        <v>0.5</v>
      </c>
      <c r="C55" s="314">
        <f t="shared" ref="C55:C62" si="45">$C$2-COUNTIF(D55:I55, "-")</f>
        <v>6</v>
      </c>
      <c r="D55" s="315" t="str">
        <f t="shared" ref="D55:I55" si="46">IF(D51="y","n",IF(D52="y","n","y"))</f>
        <v>n</v>
      </c>
      <c r="E55" s="315" t="str">
        <f t="shared" si="46"/>
        <v>y</v>
      </c>
      <c r="F55" s="315" t="str">
        <f t="shared" si="46"/>
        <v>n</v>
      </c>
      <c r="G55" s="315" t="str">
        <f t="shared" si="46"/>
        <v>y</v>
      </c>
      <c r="H55" s="315" t="str">
        <f t="shared" si="46"/>
        <v>n</v>
      </c>
      <c r="I55" s="315" t="str">
        <f t="shared" si="46"/>
        <v>y</v>
      </c>
    </row>
    <row r="56" spans="1:17" ht="15.75" customHeight="1">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c r="A58" s="273" t="str">
        <f>OVERALL!A58</f>
        <v>HYBRID IVR</v>
      </c>
      <c r="B58" s="274">
        <f t="shared" si="44"/>
        <v>0</v>
      </c>
      <c r="C58" s="275">
        <f t="shared" si="45"/>
        <v>6</v>
      </c>
      <c r="D58" s="276" t="s">
        <v>133</v>
      </c>
      <c r="E58" s="276" t="s">
        <v>133</v>
      </c>
      <c r="F58" s="276" t="s">
        <v>133</v>
      </c>
      <c r="G58" s="276" t="s">
        <v>133</v>
      </c>
      <c r="H58" s="276" t="s">
        <v>133</v>
      </c>
      <c r="I58" s="276" t="s">
        <v>133</v>
      </c>
      <c r="M58" s="94" t="s">
        <v>70</v>
      </c>
    </row>
    <row r="59" spans="1:17" ht="15.75" customHeight="1">
      <c r="A59" s="273" t="str">
        <f>OVERALL!A59</f>
        <v>NUMBER OF MENU LAYERS</v>
      </c>
      <c r="B59" s="319">
        <f>IF(C59=0,"-",SUM(D59:I59)/C59)</f>
        <v>2</v>
      </c>
      <c r="C59" s="275">
        <f t="shared" si="45"/>
        <v>6</v>
      </c>
      <c r="D59" s="320">
        <v>2</v>
      </c>
      <c r="E59" s="320">
        <v>2</v>
      </c>
      <c r="F59" s="320">
        <v>2</v>
      </c>
      <c r="G59" s="320">
        <v>2</v>
      </c>
      <c r="H59" s="320">
        <v>2</v>
      </c>
      <c r="I59" s="320">
        <v>2</v>
      </c>
    </row>
    <row r="60" spans="1:17" ht="15.75" customHeight="1">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c r="A61" s="273" t="str">
        <f>OVERALL!A61</f>
        <v>CALLBACKS OFFERED FOR DELAYS</v>
      </c>
      <c r="B61" s="274">
        <f t="shared" si="47"/>
        <v>1</v>
      </c>
      <c r="C61" s="275">
        <f t="shared" si="45"/>
        <v>4</v>
      </c>
      <c r="D61" s="283" t="s">
        <v>132</v>
      </c>
      <c r="E61" s="283" t="s">
        <v>68</v>
      </c>
      <c r="F61" s="283" t="s">
        <v>132</v>
      </c>
      <c r="G61" s="283" t="s">
        <v>132</v>
      </c>
      <c r="H61" s="283" t="s">
        <v>132</v>
      </c>
      <c r="I61" s="283" t="s">
        <v>68</v>
      </c>
    </row>
    <row r="62" spans="1:17" ht="15.75" customHeight="1">
      <c r="A62" s="273" t="str">
        <f>OVERALL!A62</f>
        <v>CALLBACK OFFERED AT START</v>
      </c>
      <c r="B62" s="274">
        <f t="shared" si="47"/>
        <v>0</v>
      </c>
      <c r="C62" s="275">
        <f t="shared" si="45"/>
        <v>4</v>
      </c>
      <c r="D62" s="283" t="s">
        <v>133</v>
      </c>
      <c r="E62" s="283" t="s">
        <v>68</v>
      </c>
      <c r="F62" s="283" t="s">
        <v>133</v>
      </c>
      <c r="G62" s="283" t="s">
        <v>133</v>
      </c>
      <c r="H62" s="283" t="s">
        <v>161</v>
      </c>
      <c r="I62" s="283" t="s">
        <v>68</v>
      </c>
    </row>
    <row r="63" spans="1:17" ht="15.75" customHeight="1">
      <c r="A63" s="322"/>
      <c r="B63" s="323"/>
      <c r="C63" s="324"/>
      <c r="D63" s="325"/>
      <c r="E63" s="325"/>
      <c r="F63" s="325"/>
      <c r="G63" s="325"/>
      <c r="H63" s="325"/>
      <c r="I63" s="325"/>
    </row>
    <row r="64" spans="1:17" ht="15.75" customHeight="1">
      <c r="A64" s="326" t="s">
        <v>136</v>
      </c>
      <c r="B64" s="327"/>
      <c r="C64" s="327"/>
      <c r="D64" s="327"/>
      <c r="E64" s="327"/>
      <c r="F64" s="327"/>
      <c r="G64" s="327"/>
      <c r="H64" s="327"/>
      <c r="I64" s="327"/>
    </row>
    <row r="65" spans="1:16" ht="15.75" customHeight="1">
      <c r="A65" s="328" t="s">
        <v>137</v>
      </c>
      <c r="B65" s="329">
        <f t="shared" ref="B65:B70" si="48">AVERAGE(D65:I65)</f>
        <v>1.3695987654320987E-4</v>
      </c>
      <c r="C65" s="330"/>
      <c r="D65" s="331">
        <v>9.2592592592592588E-5</v>
      </c>
      <c r="E65" s="331">
        <v>5.7870370370370373E-5</v>
      </c>
      <c r="F65" s="331">
        <v>1.273148148148148E-4</v>
      </c>
      <c r="G65" s="331">
        <v>2.199074074074074E-4</v>
      </c>
      <c r="H65" s="331">
        <v>1.3888888888888889E-4</v>
      </c>
      <c r="I65" s="331">
        <v>1.8518518518518518E-4</v>
      </c>
      <c r="K65" s="333"/>
      <c r="L65" s="333"/>
      <c r="M65" s="333"/>
      <c r="N65" s="333"/>
      <c r="O65" s="333"/>
      <c r="P65" s="333"/>
    </row>
    <row r="66" spans="1:16" ht="15.75" customHeight="1">
      <c r="A66" s="334" t="s">
        <v>138</v>
      </c>
      <c r="B66" s="335">
        <f t="shared" si="48"/>
        <v>5.8449074074074078E-4</v>
      </c>
      <c r="C66" s="336"/>
      <c r="D66" s="337">
        <v>4.1666666666666669E-4</v>
      </c>
      <c r="E66" s="337">
        <v>4.1666666666666669E-4</v>
      </c>
      <c r="F66" s="337">
        <v>5.6712962962962967E-4</v>
      </c>
      <c r="G66" s="337">
        <v>8.564814814814815E-4</v>
      </c>
      <c r="H66" s="337">
        <v>5.0925925925925921E-4</v>
      </c>
      <c r="I66" s="363">
        <v>7.407407407407407E-4</v>
      </c>
      <c r="K66" s="333"/>
      <c r="L66" s="333"/>
      <c r="M66" s="333"/>
      <c r="N66" s="333"/>
      <c r="O66" s="333"/>
      <c r="P66" s="333"/>
    </row>
    <row r="67" spans="1:16" ht="15.75" customHeight="1">
      <c r="A67" s="338" t="s">
        <v>139</v>
      </c>
      <c r="B67" s="335">
        <f t="shared" si="48"/>
        <v>5.8449074074074078E-4</v>
      </c>
      <c r="C67" s="336"/>
      <c r="D67" s="339">
        <v>4.1666666666666669E-4</v>
      </c>
      <c r="E67" s="339">
        <v>4.1666666666666669E-4</v>
      </c>
      <c r="F67" s="339">
        <v>5.6712962962962967E-4</v>
      </c>
      <c r="G67" s="339">
        <v>8.564814814814815E-4</v>
      </c>
      <c r="H67" s="339">
        <v>5.0925925925925921E-4</v>
      </c>
      <c r="I67" s="364">
        <v>7.407407407407407E-4</v>
      </c>
      <c r="K67" s="333"/>
      <c r="L67" s="333"/>
      <c r="M67" s="333"/>
      <c r="N67" s="333"/>
      <c r="O67" s="333"/>
      <c r="P67" s="333"/>
    </row>
    <row r="68" spans="1:16" ht="15.75" customHeight="1">
      <c r="A68" s="334" t="s">
        <v>140</v>
      </c>
      <c r="B68" s="335">
        <f t="shared" si="48"/>
        <v>5.8449074074074078E-4</v>
      </c>
      <c r="C68" s="336"/>
      <c r="D68" s="337">
        <v>4.1666666666666669E-4</v>
      </c>
      <c r="E68" s="337">
        <v>4.1666666666666669E-4</v>
      </c>
      <c r="F68" s="337">
        <v>5.6712962962962967E-4</v>
      </c>
      <c r="G68" s="337">
        <v>8.564814814814815E-4</v>
      </c>
      <c r="H68" s="337">
        <v>5.0925925925925921E-4</v>
      </c>
      <c r="I68" s="363">
        <v>7.407407407407407E-4</v>
      </c>
      <c r="K68" s="333"/>
      <c r="L68" s="333"/>
      <c r="M68" s="333"/>
      <c r="N68" s="333"/>
      <c r="O68" s="333"/>
      <c r="P68" s="333"/>
    </row>
    <row r="69" spans="1:16" ht="15.75" customHeight="1">
      <c r="A69" s="338" t="s">
        <v>141</v>
      </c>
      <c r="B69" s="335">
        <f t="shared" si="48"/>
        <v>7.4652777777777781E-4</v>
      </c>
      <c r="C69" s="336"/>
      <c r="D69" s="339">
        <v>5.9027777777777778E-4</v>
      </c>
      <c r="E69" s="339">
        <v>5.7870370370370367E-4</v>
      </c>
      <c r="F69" s="339">
        <v>7.291666666666667E-4</v>
      </c>
      <c r="G69" s="339">
        <v>1.0300925925925926E-3</v>
      </c>
      <c r="H69" s="339">
        <v>6.7129629629629625E-4</v>
      </c>
      <c r="I69" s="364">
        <v>8.7962962962962962E-4</v>
      </c>
      <c r="K69" s="333"/>
      <c r="L69" s="333"/>
      <c r="M69" s="333"/>
      <c r="N69" s="333"/>
      <c r="O69" s="333"/>
      <c r="P69" s="333"/>
    </row>
    <row r="70" spans="1:16" ht="15.75" customHeight="1">
      <c r="A70" s="342" t="s">
        <v>142</v>
      </c>
      <c r="B70" s="343">
        <f t="shared" si="48"/>
        <v>5.6211419753086425E-3</v>
      </c>
      <c r="C70" s="344"/>
      <c r="D70" s="345">
        <v>7.5347222222222222E-3</v>
      </c>
      <c r="E70" s="345">
        <v>3.2986111111111111E-3</v>
      </c>
      <c r="F70" s="345">
        <v>7.6736111111111111E-3</v>
      </c>
      <c r="G70" s="345">
        <v>6.6550925925925927E-3</v>
      </c>
      <c r="H70" s="345">
        <v>7.6157407407407406E-3</v>
      </c>
      <c r="I70" s="365">
        <v>9.4907407407407408E-4</v>
      </c>
      <c r="K70" s="333"/>
      <c r="L70" s="333"/>
      <c r="M70" s="333"/>
      <c r="N70" s="333"/>
      <c r="O70" s="333"/>
      <c r="P70" s="333"/>
    </row>
    <row r="71" spans="1:16" ht="15.75" customHeight="1">
      <c r="H71" s="94" t="s">
        <v>70</v>
      </c>
    </row>
    <row r="72" spans="1:16" ht="16">
      <c r="A72" s="347" t="s">
        <v>70</v>
      </c>
      <c r="B72" s="375" t="s">
        <v>143</v>
      </c>
      <c r="C72" s="376"/>
      <c r="D72" s="419" t="s">
        <v>70</v>
      </c>
      <c r="E72" s="377"/>
      <c r="F72" s="360"/>
      <c r="G72" s="360" t="s">
        <v>70</v>
      </c>
      <c r="H72" s="377"/>
      <c r="I72" s="419" t="s">
        <v>70</v>
      </c>
    </row>
    <row r="73" spans="1:16" ht="15.75" customHeight="1">
      <c r="A73" s="347"/>
      <c r="B73" s="350"/>
      <c r="C73" s="350"/>
      <c r="D73" s="351"/>
      <c r="E73" s="351"/>
      <c r="F73" s="351"/>
      <c r="G73" s="351"/>
      <c r="H73" s="351"/>
      <c r="I73" s="351"/>
    </row>
    <row r="74" spans="1:16" ht="15.75" customHeight="1">
      <c r="A74" s="347" t="s">
        <v>70</v>
      </c>
      <c r="B74" s="378" t="s">
        <v>145</v>
      </c>
      <c r="C74" s="379"/>
      <c r="D74" s="418" t="s">
        <v>188</v>
      </c>
      <c r="E74" s="411"/>
      <c r="F74" s="411"/>
      <c r="G74" s="411"/>
      <c r="H74" s="411"/>
      <c r="I74" s="405"/>
    </row>
    <row r="75" spans="1:16" ht="15.75" customHeight="1"/>
    <row r="76" spans="1:16" ht="15.75" customHeight="1">
      <c r="A76" s="353" t="str">
        <f>OVERALL!A63</f>
        <v>PRE MENU MESSAGE TIME</v>
      </c>
      <c r="B76" s="354">
        <f t="shared" ref="B76:B83" si="49">IF(C76=0,"-",SUM(D76:I76)/C76)</f>
        <v>1.3695987654320987E-4</v>
      </c>
      <c r="C76" s="275">
        <f t="shared" ref="C76:C83" si="50">$C$2-COUNTIF(D76:I76, "-")</f>
        <v>6</v>
      </c>
      <c r="D76" s="355">
        <f t="shared" ref="D76:I76" si="51">D65</f>
        <v>9.2592592592592588E-5</v>
      </c>
      <c r="E76" s="355">
        <f t="shared" si="51"/>
        <v>5.7870370370370373E-5</v>
      </c>
      <c r="F76" s="355">
        <f t="shared" si="51"/>
        <v>1.273148148148148E-4</v>
      </c>
      <c r="G76" s="355">
        <f t="shared" si="51"/>
        <v>2.199074074074074E-4</v>
      </c>
      <c r="H76" s="355">
        <f t="shared" si="51"/>
        <v>1.3888888888888889E-4</v>
      </c>
      <c r="I76" s="355">
        <f t="shared" si="51"/>
        <v>1.8518518518518518E-4</v>
      </c>
    </row>
    <row r="77" spans="1:16" ht="15.75" customHeight="1">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6" ht="15.75" customHeight="1">
      <c r="A78" s="353" t="str">
        <f>OVERALL!A65</f>
        <v>POST MENU MESSAGE TIME</v>
      </c>
      <c r="B78" s="354">
        <f t="shared" si="49"/>
        <v>1.6203703703703703E-4</v>
      </c>
      <c r="C78" s="275">
        <f t="shared" si="50"/>
        <v>6</v>
      </c>
      <c r="D78" s="355">
        <f t="shared" ref="D78:I78" si="53">D69-D68</f>
        <v>1.7361111111111109E-4</v>
      </c>
      <c r="E78" s="355">
        <f t="shared" si="53"/>
        <v>1.6203703703703698E-4</v>
      </c>
      <c r="F78" s="355">
        <f t="shared" si="53"/>
        <v>1.6203703703703703E-4</v>
      </c>
      <c r="G78" s="355">
        <f t="shared" si="53"/>
        <v>1.7361111111111114E-4</v>
      </c>
      <c r="H78" s="355">
        <f t="shared" si="53"/>
        <v>1.6203703703703703E-4</v>
      </c>
      <c r="I78" s="355">
        <f t="shared" si="53"/>
        <v>1.3888888888888892E-4</v>
      </c>
    </row>
    <row r="79" spans="1:16" ht="15.75" customHeight="1">
      <c r="A79" s="353" t="str">
        <f>OVERALL!A66</f>
        <v>TOTAL MESSAGE TIME</v>
      </c>
      <c r="B79" s="354">
        <f t="shared" si="49"/>
        <v>2.9899691358024688E-4</v>
      </c>
      <c r="C79" s="275">
        <f t="shared" si="50"/>
        <v>6</v>
      </c>
      <c r="D79" s="355">
        <f t="shared" ref="D79:I79" si="54">SUM(D76:D78)</f>
        <v>2.6620370370370367E-4</v>
      </c>
      <c r="E79" s="355">
        <f t="shared" si="54"/>
        <v>2.1990740740740735E-4</v>
      </c>
      <c r="F79" s="355">
        <f t="shared" si="54"/>
        <v>2.8935185185185184E-4</v>
      </c>
      <c r="G79" s="355">
        <f t="shared" si="54"/>
        <v>3.9351851851851852E-4</v>
      </c>
      <c r="H79" s="355">
        <f t="shared" si="54"/>
        <v>3.0092592592592595E-4</v>
      </c>
      <c r="I79" s="355">
        <f t="shared" si="54"/>
        <v>3.2407407407407406E-4</v>
      </c>
    </row>
    <row r="80" spans="1:16" ht="15.75" customHeight="1">
      <c r="A80" s="353" t="str">
        <f>OVERALL!A67</f>
        <v>MENU NAVIGATION TIME</v>
      </c>
      <c r="B80" s="354">
        <f t="shared" si="49"/>
        <v>4.4753086419753088E-4</v>
      </c>
      <c r="C80" s="275">
        <f t="shared" si="50"/>
        <v>6</v>
      </c>
      <c r="D80" s="355">
        <f t="shared" ref="D80:I80" si="55">(D66-D65)+(D68-D67)</f>
        <v>3.2407407407407412E-4</v>
      </c>
      <c r="E80" s="355">
        <f t="shared" si="55"/>
        <v>3.5879629629629629E-4</v>
      </c>
      <c r="F80" s="355">
        <f t="shared" si="55"/>
        <v>4.3981481481481486E-4</v>
      </c>
      <c r="G80" s="355">
        <f t="shared" si="55"/>
        <v>6.3657407407407413E-4</v>
      </c>
      <c r="H80" s="355">
        <f t="shared" si="55"/>
        <v>3.703703703703703E-4</v>
      </c>
      <c r="I80" s="355">
        <f t="shared" si="55"/>
        <v>5.5555555555555556E-4</v>
      </c>
    </row>
    <row r="81" spans="1:9" ht="15.75" customHeight="1">
      <c r="A81" s="353" t="str">
        <f>OVERALL!A68</f>
        <v>TOTAL MENU TIME</v>
      </c>
      <c r="B81" s="354">
        <f t="shared" si="49"/>
        <v>7.4652777777777781E-4</v>
      </c>
      <c r="C81" s="275">
        <f t="shared" si="50"/>
        <v>6</v>
      </c>
      <c r="D81" s="355">
        <f t="shared" ref="D81:I81" si="56">SUM(D79:D80)</f>
        <v>5.9027777777777778E-4</v>
      </c>
      <c r="E81" s="355">
        <f t="shared" si="56"/>
        <v>5.7870370370370367E-4</v>
      </c>
      <c r="F81" s="355">
        <f t="shared" si="56"/>
        <v>7.291666666666667E-4</v>
      </c>
      <c r="G81" s="355">
        <f t="shared" si="56"/>
        <v>1.0300925925925926E-3</v>
      </c>
      <c r="H81" s="355">
        <f t="shared" si="56"/>
        <v>6.7129629629629625E-4</v>
      </c>
      <c r="I81" s="355">
        <f t="shared" si="56"/>
        <v>8.7962962962962962E-4</v>
      </c>
    </row>
    <row r="82" spans="1:9" ht="15.75" customHeight="1">
      <c r="A82" s="273" t="str">
        <f>OVERALL!A69</f>
        <v>WAIT TIME</v>
      </c>
      <c r="B82" s="356">
        <f t="shared" si="49"/>
        <v>4.8746141975308634E-3</v>
      </c>
      <c r="C82" s="275">
        <f t="shared" si="50"/>
        <v>6</v>
      </c>
      <c r="D82" s="356">
        <f t="shared" ref="D82:I82" si="57">IF(D70="-", "-", D70-D69)</f>
        <v>6.9444444444444441E-3</v>
      </c>
      <c r="E82" s="356">
        <f t="shared" si="57"/>
        <v>2.7199074074074074E-3</v>
      </c>
      <c r="F82" s="356">
        <f t="shared" si="57"/>
        <v>6.9444444444444441E-3</v>
      </c>
      <c r="G82" s="356">
        <f t="shared" si="57"/>
        <v>5.6249999999999998E-3</v>
      </c>
      <c r="H82" s="356">
        <f t="shared" si="57"/>
        <v>6.9444444444444441E-3</v>
      </c>
      <c r="I82" s="356">
        <f t="shared" si="57"/>
        <v>6.9444444444444458E-5</v>
      </c>
    </row>
    <row r="83" spans="1:9" ht="15.75" customHeight="1">
      <c r="A83" s="353" t="str">
        <f>OVERALL!A70</f>
        <v>TOTAL ACCESS TIME</v>
      </c>
      <c r="B83" s="354">
        <f t="shared" si="49"/>
        <v>5.6211419753086425E-3</v>
      </c>
      <c r="C83" s="275">
        <f t="shared" si="50"/>
        <v>6</v>
      </c>
      <c r="D83" s="355">
        <f t="shared" ref="D83:I83" si="58">SUM(D81:D82)</f>
        <v>7.5347222222222222E-3</v>
      </c>
      <c r="E83" s="355">
        <f t="shared" si="58"/>
        <v>3.2986111111111111E-3</v>
      </c>
      <c r="F83" s="355">
        <f t="shared" si="58"/>
        <v>7.6736111111111111E-3</v>
      </c>
      <c r="G83" s="355">
        <f t="shared" si="58"/>
        <v>6.6550925925925927E-3</v>
      </c>
      <c r="H83" s="355">
        <f t="shared" si="58"/>
        <v>7.6157407407407406E-3</v>
      </c>
      <c r="I83" s="355">
        <f t="shared" si="58"/>
        <v>9.4907407407407408E-4</v>
      </c>
    </row>
    <row r="84" spans="1:9" ht="15.75" customHeight="1"/>
    <row r="85" spans="1:9" ht="15.75" customHeight="1">
      <c r="D85" s="357" t="s">
        <v>70</v>
      </c>
    </row>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D74:I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c r="A2" s="95" t="str">
        <f>IF(LEN(REPORT!A5)&gt;2,REPORT!A5,"")</f>
        <v>ANZ</v>
      </c>
      <c r="B2" s="94">
        <f t="array" ref="B2">IFERROR(INDEX(REPORT!$A$4:$BZ$100,MATCH($A2,REPORT!$A$4:$A$100,0),MATCH(B$1,REPORT!$A$4:$BZ$4,0)),"")</f>
        <v>0.58111111111111102</v>
      </c>
      <c r="C2" s="94">
        <f t="array" ref="C2">IFERROR(INDEX(REPORT!$A$4:$BZ$100,MATCH($A2,REPORT!$A$4:$A$100,0),MATCH(C$1,REPORT!$A$4:$BZ$4,0)),"")</f>
        <v>0.61111111111111116</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0.83333333333333337</v>
      </c>
      <c r="G2" s="94">
        <f t="array" ref="G2">IFERROR(INDEX(REPORT!$A$4:$BZ$100,MATCH($A2,REPORT!$A$4:$A$100,0),MATCH(G$1,REPORT!$A$4:$BZ$4,0)),"")</f>
        <v>0.44444444444444442</v>
      </c>
      <c r="H2" s="94">
        <f t="array" ref="H2">IFERROR(INDEX(REPORT!$A$4:$BZ$100,MATCH($A2,REPORT!$A$4:$A$100,0),MATCH(H$1,REPORT!$A$4:$BZ$4,0)),"")</f>
        <v>0</v>
      </c>
      <c r="I2" s="94">
        <f t="array" ref="I2">IFERROR(INDEX(REPORT!$A$4:$BZ$100,MATCH($A2,REPORT!$A$4:$A$100,0),MATCH(I$1,REPORT!$A$4:$BZ$4,0)),"")</f>
        <v>0.66666666666666663</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0</v>
      </c>
      <c r="M2" s="94">
        <f t="array" ref="M2">IFERROR(INDEX(REPORT!$A$4:$BZ$100,MATCH($A2,REPORT!$A$4:$A$100,0),MATCH(M$1,REPORT!$A$4:$BZ$4,0)),"")</f>
        <v>0</v>
      </c>
      <c r="N2" s="94">
        <f t="array" ref="N2">IFERROR(INDEX(REPORT!$A$4:$BZ$100,MATCH($A2,REPORT!$A$4:$A$100,0),MATCH(N$1,REPORT!$A$4:$BZ$4,0)),"")</f>
        <v>0</v>
      </c>
      <c r="O2" s="94">
        <f t="array" ref="O2">IFERROR(INDEX(REPORT!$A$4:$BZ$100,MATCH($A2,REPORT!$A$4:$A$100,0),MATCH(O$1,REPORT!$A$4:$BZ$4,0)),"")</f>
        <v>0.45833333333333337</v>
      </c>
      <c r="P2" s="94">
        <f t="array" ref="P2">IFERROR(INDEX(REPORT!$A$4:$BZ$100,MATCH($A2,REPORT!$A$4:$A$100,0),MATCH(P$1,REPORT!$A$4:$BZ$4,0)),"")</f>
        <v>1</v>
      </c>
      <c r="Q2" s="94">
        <f t="array" ref="Q2">IFERROR(INDEX(REPORT!$A$4:$BZ$100,MATCH($A2,REPORT!$A$4:$A$100,0),MATCH(Q$1,REPORT!$A$4:$BZ$4,0)),"")</f>
        <v>0.83333333333333337</v>
      </c>
      <c r="R2" s="94">
        <f t="array" ref="R2">IFERROR(INDEX(REPORT!$A$4:$BZ$100,MATCH($A2,REPORT!$A$4:$A$100,0),MATCH(R$1,REPORT!$A$4:$BZ$4,0)),"")</f>
        <v>0</v>
      </c>
      <c r="S2" s="94">
        <f t="array" ref="S2">IFERROR(INDEX(REPORT!$A$4:$BZ$100,MATCH($A2,REPORT!$A$4:$A$100,0),MATCH(S$1,REPORT!$A$4:$BZ$4,0)),"")</f>
        <v>0</v>
      </c>
      <c r="T2" s="94">
        <f t="array" ref="T2">IFERROR(INDEX(REPORT!$A$4:$BZ$100,MATCH($A2,REPORT!$A$4:$A$100,0),MATCH(T$1,REPORT!$A$4:$BZ$4,0)),"")</f>
        <v>0.8</v>
      </c>
      <c r="U2" s="94">
        <f t="array" ref="U2">IFERROR(INDEX(REPORT!$A$4:$BZ$100,MATCH($A2,REPORT!$A$4:$A$100,0),MATCH(U$1,REPORT!$A$4:$BZ$4,0)),"")</f>
        <v>1</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0.66666666666666663</v>
      </c>
      <c r="AA2" s="94">
        <f t="array" ref="AA2">IFERROR(INDEX(REPORT!$A$4:$BZ$100,MATCH($A2,REPORT!$A$4:$A$100,0),MATCH(AA$1,REPORT!$A$4:$BZ$4,0)),"")</f>
        <v>0.16666666666666666</v>
      </c>
      <c r="AB2" s="94">
        <f t="array" ref="AB2">IFERROR(INDEX(REPORT!$A$4:$BZ$100,MATCH($A2,REPORT!$A$4:$A$100,0),MATCH(AB$1,REPORT!$A$4:$BZ$4,0)),"")</f>
        <v>0.83333333333333337</v>
      </c>
      <c r="AC2" s="94">
        <f t="array" ref="AC2">IFERROR(INDEX(REPORT!$A$4:$BZ$100,MATCH($A2,REPORT!$A$4:$A$100,0),MATCH(AC$1,REPORT!$A$4:$BZ$4,0)),"")</f>
        <v>0</v>
      </c>
      <c r="AD2" s="94">
        <f t="array" ref="AD2">IFERROR(INDEX(REPORT!$A$4:$BZ$100,MATCH($A2,REPORT!$A$4:$A$100,0),MATCH(AD$1,REPORT!$A$4:$BZ$4,0)),"")</f>
        <v>0.66666666666666663</v>
      </c>
      <c r="AE2" s="94">
        <f t="array" ref="AE2">IFERROR(INDEX(REPORT!$A$4:$BZ$100,MATCH($A2,REPORT!$A$4:$A$100,0),MATCH(AE$1,REPORT!$A$4:$BZ$4,0)),"")</f>
        <v>0.66666666666666663</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0</v>
      </c>
      <c r="AU2" s="94" t="str">
        <f t="array" ref="AU2">IFERROR(INDEX(REPORT!$A$4:$BZ$100,MATCH($A2,REPORT!$A$4:$A$100,0),MATCH(AU$1,REPORT!$A$4:$BZ$4,0)),"")</f>
        <v xml:space="preserve"> </v>
      </c>
      <c r="AV2" s="94">
        <f t="array" ref="AV2">IFERROR(INDEX(REPORT!$A$4:$BZ$100,MATCH($A2,REPORT!$A$4:$A$100,0),MATCH(AV$1,REPORT!$A$4:$BZ$4,0)),"")</f>
        <v>1</v>
      </c>
      <c r="AW2" s="94">
        <f t="array" ref="AW2">IFERROR(INDEX(REPORT!$A$4:$BZ$100,MATCH($A2,REPORT!$A$4:$A$100,0),MATCH(AW$1,REPORT!$A$4:$BZ$4,0)),"")</f>
        <v>3.3333333333333335</v>
      </c>
      <c r="AX2" s="94">
        <f t="array" ref="AX2">IFERROR(INDEX(REPORT!$A$4:$BZ$100,MATCH($A2,REPORT!$A$4:$A$100,0),MATCH(AX$1,REPORT!$A$4:$BZ$4,0)),"")</f>
        <v>0</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3.4722222222222222E-5</v>
      </c>
      <c r="BB2" s="94">
        <f t="array" ref="BB2">IFERROR(INDEX(REPORT!$A$4:$BZ$100,MATCH($A2,REPORT!$A$4:$A$100,0),MATCH(BB$1,REPORT!$A$4:$BZ$4,0)),"")</f>
        <v>0</v>
      </c>
      <c r="BC2" s="94">
        <f t="array" ref="BC2">IFERROR(INDEX(REPORT!$A$4:$BZ$100,MATCH($A2,REPORT!$A$4:$A$100,0),MATCH(BC$1,REPORT!$A$4:$BZ$4,0)),"")</f>
        <v>7.7353395061728397E-4</v>
      </c>
      <c r="BD2" s="94">
        <f t="array" ref="BD2">IFERROR(INDEX(REPORT!$A$4:$BZ$100,MATCH($A2,REPORT!$A$4:$A$100,0),MATCH(BD$1,REPORT!$A$4:$BZ$4,0)),"")</f>
        <v>8.0825617283950609E-4</v>
      </c>
      <c r="BE2" s="94">
        <f t="array" ref="BE2">IFERROR(INDEX(REPORT!$A$4:$BZ$100,MATCH($A2,REPORT!$A$4:$A$100,0),MATCH(BE$1,REPORT!$A$4:$BZ$4,0)),"")</f>
        <v>4.7260802469135807E-4</v>
      </c>
      <c r="BF2" s="94">
        <f t="array" ref="BF2">IFERROR(INDEX(REPORT!$A$4:$BZ$100,MATCH($A2,REPORT!$A$4:$A$100,0),MATCH(BF$1,REPORT!$A$4:$BZ$4,0)),"")</f>
        <v>1.2808641975308643E-3</v>
      </c>
      <c r="BG2" s="94">
        <f t="array" ref="BG2">IFERROR(INDEX(REPORT!$A$4:$BZ$100,MATCH($A2,REPORT!$A$4:$A$100,0),MATCH(BG$1,REPORT!$A$4:$BZ$4,0)),"")</f>
        <v>3.3371913580246905E-4</v>
      </c>
      <c r="BH2" s="94">
        <f t="array" ref="BH2">IFERROR(INDEX(REPORT!$A$4:$BZ$100,MATCH($A2,REPORT!$A$4:$A$100,0),MATCH(BH$1,REPORT!$A$4:$BZ$4,0)),"")</f>
        <v>1.6145833333333333E-3</v>
      </c>
    </row>
    <row r="3" spans="1:60" ht="15.75" customHeight="1">
      <c r="A3" s="95" t="str">
        <f>IF(LEN(REPORT!A6)&gt;2,REPORT!A6,"")</f>
        <v>BENDIGO BANK</v>
      </c>
      <c r="B3" s="94">
        <f t="array" ref="B3">IFERROR(INDEX(REPORT!$A$4:$BZ$100,MATCH($A3,REPORT!$A$4:$A$100,0),MATCH(B$1,REPORT!$A$4:$BZ$4,0)),"")</f>
        <v>0.11964285714285715</v>
      </c>
      <c r="C3" s="94">
        <f t="array" ref="C3">IFERROR(INDEX(REPORT!$A$4:$BZ$100,MATCH($A3,REPORT!$A$4:$A$100,0),MATCH(C$1,REPORT!$A$4:$BZ$4,0)),"")</f>
        <v>1</v>
      </c>
      <c r="D3" s="94">
        <f t="array" ref="D3">IFERROR(INDEX(REPORT!$A$4:$BZ$100,MATCH($A3,REPORT!$A$4:$A$100,0),MATCH(D$1,REPORT!$A$4:$BZ$4,0)),"")</f>
        <v>1</v>
      </c>
      <c r="E3" s="94">
        <f t="array" ref="E3">IFERROR(INDEX(REPORT!$A$4:$BZ$100,MATCH($A3,REPORT!$A$4:$A$100,0),MATCH(E$1,REPORT!$A$4:$BZ$4,0)),"")</f>
        <v>1</v>
      </c>
      <c r="F3" s="94">
        <f t="array" ref="F3">IFERROR(INDEX(REPORT!$A$4:$BZ$100,MATCH($A3,REPORT!$A$4:$A$100,0),MATCH(F$1,REPORT!$A$4:$BZ$4,0)),"")</f>
        <v>1</v>
      </c>
      <c r="G3" s="94">
        <f t="array" ref="G3">IFERROR(INDEX(REPORT!$A$4:$BZ$100,MATCH($A3,REPORT!$A$4:$A$100,0),MATCH(G$1,REPORT!$A$4:$BZ$4,0)),"")</f>
        <v>0.45238095238095238</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v>
      </c>
      <c r="M3" s="94">
        <f t="array" ref="M3">IFERROR(INDEX(REPORT!$A$4:$BZ$100,MATCH($A3,REPORT!$A$4:$A$100,0),MATCH(M$1,REPORT!$A$4:$BZ$4,0)),"")</f>
        <v>0</v>
      </c>
      <c r="N3" s="94">
        <f t="array" ref="N3">IFERROR(INDEX(REPORT!$A$4:$BZ$100,MATCH($A3,REPORT!$A$4:$A$100,0),MATCH(N$1,REPORT!$A$4:$BZ$4,0)),"")</f>
        <v>0.16666666666666666</v>
      </c>
      <c r="O3" s="94">
        <f t="array" ref="O3">IFERROR(INDEX(REPORT!$A$4:$BZ$100,MATCH($A3,REPORT!$A$4:$A$100,0),MATCH(O$1,REPORT!$A$4:$BZ$4,0)),"")</f>
        <v>0.75</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0</v>
      </c>
      <c r="T3" s="94">
        <f t="array" ref="T3">IFERROR(INDEX(REPORT!$A$4:$BZ$100,MATCH($A3,REPORT!$A$4:$A$100,0),MATCH(T$1,REPORT!$A$4:$BZ$4,0)),"")</f>
        <v>1</v>
      </c>
      <c r="U3" s="94">
        <f t="array" ref="U3">IFERROR(INDEX(REPORT!$A$4:$BZ$100,MATCH($A3,REPORT!$A$4:$A$100,0),MATCH(U$1,REPORT!$A$4:$BZ$4,0)),"")</f>
        <v>1</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0.18750000000000003</v>
      </c>
      <c r="AA3" s="94">
        <f t="array" ref="AA3">IFERROR(INDEX(REPORT!$A$4:$BZ$100,MATCH($A3,REPORT!$A$4:$A$100,0),MATCH(AA$1,REPORT!$A$4:$BZ$4,0)),"")</f>
        <v>0</v>
      </c>
      <c r="AB3" s="94">
        <f t="array" ref="AB3">IFERROR(INDEX(REPORT!$A$4:$BZ$100,MATCH($A3,REPORT!$A$4:$A$100,0),MATCH(AB$1,REPORT!$A$4:$BZ$4,0)),"")</f>
        <v>1</v>
      </c>
      <c r="AC3" s="94">
        <f t="array" ref="AC3">IFERROR(INDEX(REPORT!$A$4:$BZ$100,MATCH($A3,REPORT!$A$4:$A$100,0),MATCH(AC$1,REPORT!$A$4:$BZ$4,0)),"")</f>
        <v>0.16666666666666666</v>
      </c>
      <c r="AD3" s="94">
        <f t="array" ref="AD3">IFERROR(INDEX(REPORT!$A$4:$BZ$100,MATCH($A3,REPORT!$A$4:$A$100,0),MATCH(AD$1,REPORT!$A$4:$BZ$4,0)),"")</f>
        <v>0</v>
      </c>
      <c r="AE3" s="94">
        <f t="array" ref="AE3">IFERROR(INDEX(REPORT!$A$4:$BZ$100,MATCH($A3,REPORT!$A$4:$A$100,0),MATCH(AE$1,REPORT!$A$4:$BZ$4,0)),"")</f>
        <v>0</v>
      </c>
      <c r="AF3" s="94">
        <f t="array" ref="AF3">IFERROR(INDEX(REPORT!$A$4:$BZ$100,MATCH($A3,REPORT!$A$4:$A$100,0),MATCH(AF$1,REPORT!$A$4:$BZ$4,0)),"")</f>
        <v>0</v>
      </c>
      <c r="AG3" s="94">
        <f t="array" ref="AG3">IFERROR(INDEX(REPORT!$A$4:$BZ$100,MATCH($A3,REPORT!$A$4:$A$100,0),MATCH(AG$1,REPORT!$A$4:$BZ$4,0)),"")</f>
        <v>0.16666666666666666</v>
      </c>
      <c r="AH3" s="94">
        <f t="array" ref="AH3">IFERROR(INDEX(REPORT!$A$4:$BZ$100,MATCH($A3,REPORT!$A$4:$A$100,0),MATCH(AH$1,REPORT!$A$4:$BZ$4,0)),"")</f>
        <v>0.16666666666666666</v>
      </c>
      <c r="AI3" s="94">
        <f t="array" ref="AI3">IFERROR(INDEX(REPORT!$A$4:$BZ$100,MATCH($A3,REPORT!$A$4:$A$100,0),MATCH(AI$1,REPORT!$A$4:$BZ$4,0)),"")</f>
        <v>0.83333333333333337</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0.83333333333333337</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0.66666666666666663</v>
      </c>
      <c r="AQ3" s="94">
        <f t="array" ref="AQ3">IFERROR(INDEX(REPORT!$A$4:$BZ$100,MATCH($A3,REPORT!$A$4:$A$100,0),MATCH(AQ$1,REPORT!$A$4:$BZ$4,0)),"")</f>
        <v>0.83333333333333337</v>
      </c>
      <c r="AR3" s="94">
        <f t="array" ref="AR3">IFERROR(INDEX(REPORT!$A$4:$BZ$100,MATCH($A3,REPORT!$A$4:$A$100,0),MATCH(AR$1,REPORT!$A$4:$BZ$4,0)),"")</f>
        <v>0</v>
      </c>
      <c r="AS3" s="94">
        <f t="array" ref="AS3">IFERROR(INDEX(REPORT!$A$4:$BZ$100,MATCH($A3,REPORT!$A$4:$A$100,0),MATCH(AS$1,REPORT!$A$4:$BZ$4,0)),"")</f>
        <v>0.16666666666666666</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2.6666666666666665</v>
      </c>
      <c r="AX3" s="94">
        <f t="array" ref="AX3">IFERROR(INDEX(REPORT!$A$4:$BZ$100,MATCH($A3,REPORT!$A$4:$A$100,0),MATCH(AX$1,REPORT!$A$4:$BZ$4,0)),"")</f>
        <v>0</v>
      </c>
      <c r="AY3" s="94">
        <f t="array" ref="AY3">IFERROR(INDEX(REPORT!$A$4:$BZ$100,MATCH($A3,REPORT!$A$4:$A$100,0),MATCH(AY$1,REPORT!$A$4:$BZ$4,0)),"")</f>
        <v>0.5</v>
      </c>
      <c r="AZ3" s="94">
        <f t="array" ref="AZ3">IFERROR(INDEX(REPORT!$A$4:$BZ$100,MATCH($A3,REPORT!$A$4:$A$100,0),MATCH(AZ$1,REPORT!$A$4:$BZ$4,0)),"")</f>
        <v>0.5</v>
      </c>
      <c r="BA3" s="94">
        <f t="array" ref="BA3">IFERROR(INDEX(REPORT!$A$4:$BZ$100,MATCH($A3,REPORT!$A$4:$A$100,0),MATCH(BA$1,REPORT!$A$4:$BZ$4,0)),"")</f>
        <v>4.6296296296296294E-5</v>
      </c>
      <c r="BB3" s="94">
        <f t="array" ref="BB3">IFERROR(INDEX(REPORT!$A$4:$BZ$100,MATCH($A3,REPORT!$A$4:$A$100,0),MATCH(BB$1,REPORT!$A$4:$BZ$4,0)),"")</f>
        <v>0</v>
      </c>
      <c r="BC3" s="94">
        <f t="array" ref="BC3">IFERROR(INDEX(REPORT!$A$4:$BZ$100,MATCH($A3,REPORT!$A$4:$A$100,0),MATCH(BC$1,REPORT!$A$4:$BZ$4,0)),"")</f>
        <v>5.0925925925925921E-4</v>
      </c>
      <c r="BD3" s="94">
        <f t="array" ref="BD3">IFERROR(INDEX(REPORT!$A$4:$BZ$100,MATCH($A3,REPORT!$A$4:$A$100,0),MATCH(BD$1,REPORT!$A$4:$BZ$4,0)),"")</f>
        <v>5.5555555555555556E-4</v>
      </c>
      <c r="BE3" s="94">
        <f t="array" ref="BE3">IFERROR(INDEX(REPORT!$A$4:$BZ$100,MATCH($A3,REPORT!$A$4:$A$100,0),MATCH(BE$1,REPORT!$A$4:$BZ$4,0)),"")</f>
        <v>3.8580246913580245E-4</v>
      </c>
      <c r="BF3" s="94">
        <f t="array" ref="BF3">IFERROR(INDEX(REPORT!$A$4:$BZ$100,MATCH($A3,REPORT!$A$4:$A$100,0),MATCH(BF$1,REPORT!$A$4:$BZ$4,0)),"")</f>
        <v>9.4135802469135811E-4</v>
      </c>
      <c r="BG3" s="94">
        <f t="array" ref="BG3">IFERROR(INDEX(REPORT!$A$4:$BZ$100,MATCH($A3,REPORT!$A$4:$A$100,0),MATCH(BG$1,REPORT!$A$4:$BZ$4,0)),"")</f>
        <v>6.3425925925925932E-3</v>
      </c>
      <c r="BH3" s="94">
        <f t="array" ref="BH3">IFERROR(INDEX(REPORT!$A$4:$BZ$100,MATCH($A3,REPORT!$A$4:$A$100,0),MATCH(BH$1,REPORT!$A$4:$BZ$4,0)),"")</f>
        <v>7.2839506172839496E-3</v>
      </c>
    </row>
    <row r="4" spans="1:60" ht="15.75" customHeight="1">
      <c r="A4" s="95" t="str">
        <f>IF(LEN(REPORT!A7)&gt;2,REPORT!A7,"")</f>
        <v>CBA</v>
      </c>
      <c r="B4" s="94">
        <f t="array" ref="B4">IFERROR(INDEX(REPORT!$A$4:$BZ$100,MATCH($A4,REPORT!$A$4:$A$100,0),MATCH(B$1,REPORT!$A$4:$BZ$4,0)),"")</f>
        <v>0.35393849206349209</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0.33333333333333337</v>
      </c>
      <c r="H4" s="94">
        <f t="array" ref="H4">IFERROR(INDEX(REPORT!$A$4:$BZ$100,MATCH($A4,REPORT!$A$4:$A$100,0),MATCH(H$1,REPORT!$A$4:$BZ$4,0)),"")</f>
        <v>0</v>
      </c>
      <c r="I4" s="94">
        <f t="array" ref="I4">IFERROR(INDEX(REPORT!$A$4:$BZ$100,MATCH($A4,REPORT!$A$4:$A$100,0),MATCH(I$1,REPORT!$A$4:$BZ$4,0)),"")</f>
        <v>0.83333333333333337</v>
      </c>
      <c r="J4" s="94">
        <f t="array" ref="J4">IFERROR(INDEX(REPORT!$A$4:$BZ$100,MATCH($A4,REPORT!$A$4:$A$100,0),MATCH(J$1,REPORT!$A$4:$BZ$4,0)),"")</f>
        <v>1</v>
      </c>
      <c r="K4" s="94">
        <f t="array" ref="K4">IFERROR(INDEX(REPORT!$A$4:$BZ$100,MATCH($A4,REPORT!$A$4:$A$100,0),MATCH(K$1,REPORT!$A$4:$BZ$4,0)),"")</f>
        <v>0.5</v>
      </c>
      <c r="L4" s="94">
        <f t="array" ref="L4">IFERROR(INDEX(REPORT!$A$4:$BZ$100,MATCH($A4,REPORT!$A$4:$A$100,0),MATCH(L$1,REPORT!$A$4:$BZ$4,0)),"")</f>
        <v>0</v>
      </c>
      <c r="M4" s="94">
        <f t="array" ref="M4">IFERROR(INDEX(REPORT!$A$4:$BZ$100,MATCH($A4,REPORT!$A$4:$A$100,0),MATCH(M$1,REPORT!$A$4:$BZ$4,0)),"")</f>
        <v>0</v>
      </c>
      <c r="N4" s="94">
        <f t="array" ref="N4">IFERROR(INDEX(REPORT!$A$4:$BZ$100,MATCH($A4,REPORT!$A$4:$A$100,0),MATCH(N$1,REPORT!$A$4:$BZ$4,0)),"")</f>
        <v>0</v>
      </c>
      <c r="O4" s="94">
        <f t="array" ref="O4">IFERROR(INDEX(REPORT!$A$4:$BZ$100,MATCH($A4,REPORT!$A$4:$A$100,0),MATCH(O$1,REPORT!$A$4:$BZ$4,0)),"")</f>
        <v>0.20833333333333334</v>
      </c>
      <c r="P4" s="94">
        <f t="array" ref="P4">IFERROR(INDEX(REPORT!$A$4:$BZ$100,MATCH($A4,REPORT!$A$4:$A$100,0),MATCH(P$1,REPORT!$A$4:$BZ$4,0)),"")</f>
        <v>0.83333333333333337</v>
      </c>
      <c r="Q4" s="94">
        <f t="array" ref="Q4">IFERROR(INDEX(REPORT!$A$4:$BZ$100,MATCH($A4,REPORT!$A$4:$A$100,0),MATCH(Q$1,REPORT!$A$4:$BZ$4,0)),"")</f>
        <v>0</v>
      </c>
      <c r="R4" s="94">
        <f t="array" ref="R4">IFERROR(INDEX(REPORT!$A$4:$BZ$100,MATCH($A4,REPORT!$A$4:$A$100,0),MATCH(R$1,REPORT!$A$4:$BZ$4,0)),"")</f>
        <v>0</v>
      </c>
      <c r="S4" s="94">
        <f t="array" ref="S4">IFERROR(INDEX(REPORT!$A$4:$BZ$100,MATCH($A4,REPORT!$A$4:$A$100,0),MATCH(S$1,REPORT!$A$4:$BZ$4,0)),"")</f>
        <v>0</v>
      </c>
      <c r="T4" s="94">
        <f t="array" ref="T4">IFERROR(INDEX(REPORT!$A$4:$BZ$100,MATCH($A4,REPORT!$A$4:$A$100,0),MATCH(T$1,REPORT!$A$4:$BZ$4,0)),"")</f>
        <v>0.6</v>
      </c>
      <c r="U4" s="94">
        <f t="array" ref="U4">IFERROR(INDEX(REPORT!$A$4:$BZ$100,MATCH($A4,REPORT!$A$4:$A$100,0),MATCH(U$1,REPORT!$A$4:$BZ$4,0)),"")</f>
        <v>0</v>
      </c>
      <c r="V4" s="94">
        <f t="array" ref="V4">IFERROR(INDEX(REPORT!$A$4:$BZ$100,MATCH($A4,REPORT!$A$4:$A$100,0),MATCH(V$1,REPORT!$A$4:$BZ$4,0)),"")</f>
        <v>1</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0.4375</v>
      </c>
      <c r="AA4" s="94">
        <f t="array" ref="AA4">IFERROR(INDEX(REPORT!$A$4:$BZ$100,MATCH($A4,REPORT!$A$4:$A$100,0),MATCH(AA$1,REPORT!$A$4:$BZ$4,0)),"")</f>
        <v>0</v>
      </c>
      <c r="AB4" s="94">
        <f t="array" ref="AB4">IFERROR(INDEX(REPORT!$A$4:$BZ$100,MATCH($A4,REPORT!$A$4:$A$100,0),MATCH(AB$1,REPORT!$A$4:$BZ$4,0)),"")</f>
        <v>0</v>
      </c>
      <c r="AC4" s="94">
        <f t="array" ref="AC4">IFERROR(INDEX(REPORT!$A$4:$BZ$100,MATCH($A4,REPORT!$A$4:$A$100,0),MATCH(AC$1,REPORT!$A$4:$BZ$4,0)),"")</f>
        <v>0</v>
      </c>
      <c r="AD4" s="94">
        <f t="array" ref="AD4">IFERROR(INDEX(REPORT!$A$4:$BZ$100,MATCH($A4,REPORT!$A$4:$A$100,0),MATCH(AD$1,REPORT!$A$4:$BZ$4,0)),"")</f>
        <v>0.33333333333333331</v>
      </c>
      <c r="AE4" s="94">
        <f t="array" ref="AE4">IFERROR(INDEX(REPORT!$A$4:$BZ$100,MATCH($A4,REPORT!$A$4:$A$100,0),MATCH(AE$1,REPORT!$A$4:$BZ$4,0)),"")</f>
        <v>0.33333333333333331</v>
      </c>
      <c r="AF4" s="94">
        <f t="array" ref="AF4">IFERROR(INDEX(REPORT!$A$4:$BZ$100,MATCH($A4,REPORT!$A$4:$A$100,0),MATCH(AF$1,REPORT!$A$4:$BZ$4,0)),"")</f>
        <v>0.83333333333333337</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0.83333333333333337</v>
      </c>
      <c r="AJ4" s="94">
        <f t="array" ref="AJ4">IFERROR(INDEX(REPORT!$A$4:$BZ$100,MATCH($A4,REPORT!$A$4:$A$100,0),MATCH(AJ$1,REPORT!$A$4:$BZ$4,0)),"")</f>
        <v>0.83333333333333337</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0.16666666666666666</v>
      </c>
      <c r="AU4" s="94">
        <f t="array" ref="AU4">IFERROR(INDEX(REPORT!$A$4:$BZ$100,MATCH($A4,REPORT!$A$4:$A$100,0),MATCH(AU$1,REPORT!$A$4:$BZ$4,0)),"")</f>
        <v>0</v>
      </c>
      <c r="AV4" s="94">
        <f t="array" ref="AV4">IFERROR(INDEX(REPORT!$A$4:$BZ$100,MATCH($A4,REPORT!$A$4:$A$100,0),MATCH(AV$1,REPORT!$A$4:$BZ$4,0)),"")</f>
        <v>0.83333333333333337</v>
      </c>
      <c r="AW4" s="94">
        <f t="array" ref="AW4">IFERROR(INDEX(REPORT!$A$4:$BZ$100,MATCH($A4,REPORT!$A$4:$A$100,0),MATCH(AW$1,REPORT!$A$4:$BZ$4,0)),"")</f>
        <v>3.5</v>
      </c>
      <c r="AX4" s="94">
        <f t="array" ref="AX4">IFERROR(INDEX(REPORT!$A$4:$BZ$100,MATCH($A4,REPORT!$A$4:$A$100,0),MATCH(AX$1,REPORT!$A$4:$BZ$4,0)),"")</f>
        <v>1</v>
      </c>
      <c r="AY4" s="94">
        <f t="array" ref="AY4">IFERROR(INDEX(REPORT!$A$4:$BZ$100,MATCH($A4,REPORT!$A$4:$A$100,0),MATCH(AY$1,REPORT!$A$4:$BZ$4,0)),"")</f>
        <v>0</v>
      </c>
      <c r="AZ4" s="94">
        <f t="array" ref="AZ4">IFERROR(INDEX(REPORT!$A$4:$BZ$100,MATCH($A4,REPORT!$A$4:$A$100,0),MATCH(AZ$1,REPORT!$A$4:$BZ$4,0)),"")</f>
        <v>0</v>
      </c>
      <c r="BA4" s="94">
        <f t="array" ref="BA4">IFERROR(INDEX(REPORT!$A$4:$BZ$100,MATCH($A4,REPORT!$A$4:$A$100,0),MATCH(BA$1,REPORT!$A$4:$BZ$4,0)),"")</f>
        <v>3.3950617283950616E-4</v>
      </c>
      <c r="BB4" s="94">
        <f t="array" ref="BB4">IFERROR(INDEX(REPORT!$A$4:$BZ$100,MATCH($A4,REPORT!$A$4:$A$100,0),MATCH(BB$1,REPORT!$A$4:$BZ$4,0)),"")</f>
        <v>2.5077160493827135E-5</v>
      </c>
      <c r="BC4" s="94">
        <f t="array" ref="BC4">IFERROR(INDEX(REPORT!$A$4:$BZ$100,MATCH($A4,REPORT!$A$4:$A$100,0),MATCH(BC$1,REPORT!$A$4:$BZ$4,0)),"")</f>
        <v>7.0794753086419733E-4</v>
      </c>
      <c r="BD4" s="94">
        <f t="array" ref="BD4">IFERROR(INDEX(REPORT!$A$4:$BZ$100,MATCH($A4,REPORT!$A$4:$A$100,0),MATCH(BD$1,REPORT!$A$4:$BZ$4,0)),"")</f>
        <v>1.0725308641975307E-3</v>
      </c>
      <c r="BE4" s="94">
        <f t="array" ref="BE4">IFERROR(INDEX(REPORT!$A$4:$BZ$100,MATCH($A4,REPORT!$A$4:$A$100,0),MATCH(BE$1,REPORT!$A$4:$BZ$4,0)),"")</f>
        <v>9.29783950617284E-4</v>
      </c>
      <c r="BF4" s="94">
        <f t="array" ref="BF4">IFERROR(INDEX(REPORT!$A$4:$BZ$100,MATCH($A4,REPORT!$A$4:$A$100,0),MATCH(BF$1,REPORT!$A$4:$BZ$4,0)),"")</f>
        <v>2.0023148148148148E-3</v>
      </c>
      <c r="BG4" s="94">
        <f t="array" ref="BG4">IFERROR(INDEX(REPORT!$A$4:$BZ$100,MATCH($A4,REPORT!$A$4:$A$100,0),MATCH(BG$1,REPORT!$A$4:$BZ$4,0)),"")</f>
        <v>6.9637345679012354E-4</v>
      </c>
      <c r="BH4" s="94">
        <f t="array" ref="BH4">IFERROR(INDEX(REPORT!$A$4:$BZ$100,MATCH($A4,REPORT!$A$4:$A$100,0),MATCH(BH$1,REPORT!$A$4:$BZ$4,0)),"")</f>
        <v>2.6986882716049381E-3</v>
      </c>
    </row>
    <row r="5" spans="1:60" ht="15.75" customHeight="1">
      <c r="A5" s="95" t="str">
        <f>IF(LEN(REPORT!A8)&gt;2,REPORT!A8,"")</f>
        <v>ING</v>
      </c>
      <c r="B5" s="94">
        <f t="array" ref="B5">IFERROR(INDEX(REPORT!$A$4:$BZ$100,MATCH($A5,REPORT!$A$4:$A$100,0),MATCH(B$1,REPORT!$A$4:$BZ$4,0)),"")</f>
        <v>7.0744047619047581E-2</v>
      </c>
      <c r="C5" s="94">
        <f t="array" ref="C5">IFERROR(INDEX(REPORT!$A$4:$BZ$100,MATCH($A5,REPORT!$A$4:$A$100,0),MATCH(C$1,REPORT!$A$4:$BZ$4,0)),"")</f>
        <v>1</v>
      </c>
      <c r="D5" s="94">
        <f t="array" ref="D5">IFERROR(INDEX(REPORT!$A$4:$BZ$100,MATCH($A5,REPORT!$A$4:$A$100,0),MATCH(D$1,REPORT!$A$4:$BZ$4,0)),"")</f>
        <v>1</v>
      </c>
      <c r="E5" s="94">
        <f t="array" ref="E5">IFERROR(INDEX(REPORT!$A$4:$BZ$100,MATCH($A5,REPORT!$A$4:$A$100,0),MATCH(E$1,REPORT!$A$4:$BZ$4,0)),"")</f>
        <v>1</v>
      </c>
      <c r="F5" s="94">
        <f t="array" ref="F5">IFERROR(INDEX(REPORT!$A$4:$BZ$100,MATCH($A5,REPORT!$A$4:$A$100,0),MATCH(F$1,REPORT!$A$4:$BZ$4,0)),"")</f>
        <v>1</v>
      </c>
      <c r="G5" s="94">
        <f t="array" ref="G5">IFERROR(INDEX(REPORT!$A$4:$BZ$100,MATCH($A5,REPORT!$A$4:$A$100,0),MATCH(G$1,REPORT!$A$4:$BZ$4,0)),"")</f>
        <v>0.7142857142857143</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f t="array" ref="L5">IFERROR(INDEX(REPORT!$A$4:$BZ$100,MATCH($A5,REPORT!$A$4:$A$100,0),MATCH(L$1,REPORT!$A$4:$BZ$4,0)),"")</f>
        <v>0</v>
      </c>
      <c r="M5" s="94">
        <f t="array" ref="M5">IFERROR(INDEX(REPORT!$A$4:$BZ$100,MATCH($A5,REPORT!$A$4:$A$100,0),MATCH(M$1,REPORT!$A$4:$BZ$4,0)),"")</f>
        <v>0</v>
      </c>
      <c r="N5" s="94">
        <f t="array" ref="N5">IFERROR(INDEX(REPORT!$A$4:$BZ$100,MATCH($A5,REPORT!$A$4:$A$100,0),MATCH(N$1,REPORT!$A$4:$BZ$4,0)),"")</f>
        <v>1</v>
      </c>
      <c r="O5" s="94">
        <f t="array" ref="O5">IFERROR(INDEX(REPORT!$A$4:$BZ$100,MATCH($A5,REPORT!$A$4:$A$100,0),MATCH(O$1,REPORT!$A$4:$BZ$4,0)),"")</f>
        <v>0.29166666666666669</v>
      </c>
      <c r="P5" s="94">
        <f t="array" ref="P5">IFERROR(INDEX(REPORT!$A$4:$BZ$100,MATCH($A5,REPORT!$A$4:$A$100,0),MATCH(P$1,REPORT!$A$4:$BZ$4,0)),"")</f>
        <v>0.16666666666666666</v>
      </c>
      <c r="Q5" s="94">
        <f t="array" ref="Q5">IFERROR(INDEX(REPORT!$A$4:$BZ$100,MATCH($A5,REPORT!$A$4:$A$100,0),MATCH(Q$1,REPORT!$A$4:$BZ$4,0)),"")</f>
        <v>1</v>
      </c>
      <c r="R5" s="94">
        <f t="array" ref="R5">IFERROR(INDEX(REPORT!$A$4:$BZ$100,MATCH($A5,REPORT!$A$4:$A$100,0),MATCH(R$1,REPORT!$A$4:$BZ$4,0)),"")</f>
        <v>0</v>
      </c>
      <c r="S5" s="94">
        <f t="array" ref="S5">IFERROR(INDEX(REPORT!$A$4:$BZ$100,MATCH($A5,REPORT!$A$4:$A$100,0),MATCH(S$1,REPORT!$A$4:$BZ$4,0)),"")</f>
        <v>0</v>
      </c>
      <c r="T5" s="94">
        <f t="array" ref="T5">IFERROR(INDEX(REPORT!$A$4:$BZ$100,MATCH($A5,REPORT!$A$4:$A$100,0),MATCH(T$1,REPORT!$A$4:$BZ$4,0)),"")</f>
        <v>0.6</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0</v>
      </c>
      <c r="X5" s="94">
        <f t="array" ref="X5">IFERROR(INDEX(REPORT!$A$4:$BZ$100,MATCH($A5,REPORT!$A$4:$A$100,0),MATCH(X$1,REPORT!$A$4:$BZ$4,0)),"")</f>
        <v>1</v>
      </c>
      <c r="Y5" s="94">
        <f t="array" ref="Y5">IFERROR(INDEX(REPORT!$A$4:$BZ$100,MATCH($A5,REPORT!$A$4:$A$100,0),MATCH(Y$1,REPORT!$A$4:$BZ$4,0)),"")</f>
        <v>0</v>
      </c>
      <c r="Z5" s="94">
        <f t="array" ref="Z5">IFERROR(INDEX(REPORT!$A$4:$BZ$100,MATCH($A5,REPORT!$A$4:$A$100,0),MATCH(Z$1,REPORT!$A$4:$BZ$4,0)),"")</f>
        <v>0.25</v>
      </c>
      <c r="AA5" s="94">
        <f t="array" ref="AA5">IFERROR(INDEX(REPORT!$A$4:$BZ$100,MATCH($A5,REPORT!$A$4:$A$100,0),MATCH(AA$1,REPORT!$A$4:$BZ$4,0)),"")</f>
        <v>0.16666666666666666</v>
      </c>
      <c r="AB5" s="94">
        <f t="array" ref="AB5">IFERROR(INDEX(REPORT!$A$4:$BZ$100,MATCH($A5,REPORT!$A$4:$A$100,0),MATCH(AB$1,REPORT!$A$4:$BZ$4,0)),"")</f>
        <v>0.83333333333333337</v>
      </c>
      <c r="AC5" s="94">
        <f t="array" ref="AC5">IFERROR(INDEX(REPORT!$A$4:$BZ$100,MATCH($A5,REPORT!$A$4:$A$100,0),MATCH(AC$1,REPORT!$A$4:$BZ$4,0)),"")</f>
        <v>0</v>
      </c>
      <c r="AD5" s="94">
        <f t="array" ref="AD5">IFERROR(INDEX(REPORT!$A$4:$BZ$100,MATCH($A5,REPORT!$A$4:$A$100,0),MATCH(AD$1,REPORT!$A$4:$BZ$4,0)),"")</f>
        <v>0</v>
      </c>
      <c r="AE5" s="94">
        <f t="array" ref="AE5">IFERROR(INDEX(REPORT!$A$4:$BZ$100,MATCH($A5,REPORT!$A$4:$A$100,0),MATCH(AE$1,REPORT!$A$4:$BZ$4,0)),"")</f>
        <v>0</v>
      </c>
      <c r="AF5" s="94">
        <f t="array" ref="AF5">IFERROR(INDEX(REPORT!$A$4:$BZ$100,MATCH($A5,REPORT!$A$4:$A$100,0),MATCH(AF$1,REPORT!$A$4:$BZ$4,0)),"")</f>
        <v>0</v>
      </c>
      <c r="AG5" s="94">
        <f t="array" ref="AG5">IFERROR(INDEX(REPORT!$A$4:$BZ$100,MATCH($A5,REPORT!$A$4:$A$100,0),MATCH(AG$1,REPORT!$A$4:$BZ$4,0)),"")</f>
        <v>0.33333333333333331</v>
      </c>
      <c r="AH5" s="94">
        <f t="array" ref="AH5">IFERROR(INDEX(REPORT!$A$4:$BZ$100,MATCH($A5,REPORT!$A$4:$A$100,0),MATCH(AH$1,REPORT!$A$4:$BZ$4,0)),"")</f>
        <v>0.66666666666666663</v>
      </c>
      <c r="AI5" s="94">
        <f t="array" ref="AI5">IFERROR(INDEX(REPORT!$A$4:$BZ$100,MATCH($A5,REPORT!$A$4:$A$100,0),MATCH(AI$1,REPORT!$A$4:$BZ$4,0)),"")</f>
        <v>1</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0.83333333333333337</v>
      </c>
      <c r="AN5" s="94">
        <f t="array" ref="AN5">IFERROR(INDEX(REPORT!$A$4:$BZ$100,MATCH($A5,REPORT!$A$4:$A$100,0),MATCH(AN$1,REPORT!$A$4:$BZ$4,0)),"")</f>
        <v>1</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0.5</v>
      </c>
      <c r="AR5" s="94">
        <f t="array" ref="AR5">IFERROR(INDEX(REPORT!$A$4:$BZ$100,MATCH($A5,REPORT!$A$4:$A$100,0),MATCH(AR$1,REPORT!$A$4:$BZ$4,0)),"")</f>
        <v>0</v>
      </c>
      <c r="AS5" s="94">
        <f t="array" ref="AS5">IFERROR(INDEX(REPORT!$A$4:$BZ$100,MATCH($A5,REPORT!$A$4:$A$100,0),MATCH(AS$1,REPORT!$A$4:$BZ$4,0)),"")</f>
        <v>0.5</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3</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2.3148148148148147E-5</v>
      </c>
      <c r="BB5" s="94">
        <f t="array" ref="BB5">IFERROR(INDEX(REPORT!$A$4:$BZ$100,MATCH($A5,REPORT!$A$4:$A$100,0),MATCH(BB$1,REPORT!$A$4:$BZ$4,0)),"")</f>
        <v>0</v>
      </c>
      <c r="BC5" s="94">
        <f t="array" ref="BC5">IFERROR(INDEX(REPORT!$A$4:$BZ$100,MATCH($A5,REPORT!$A$4:$A$100,0),MATCH(BC$1,REPORT!$A$4:$BZ$4,0)),"")</f>
        <v>9.0663580246913567E-4</v>
      </c>
      <c r="BD5" s="94">
        <f t="array" ref="BD5">IFERROR(INDEX(REPORT!$A$4:$BZ$100,MATCH($A5,REPORT!$A$4:$A$100,0),MATCH(BD$1,REPORT!$A$4:$BZ$4,0)),"")</f>
        <v>9.29783950617284E-4</v>
      </c>
      <c r="BE5" s="94">
        <f t="array" ref="BE5">IFERROR(INDEX(REPORT!$A$4:$BZ$100,MATCH($A5,REPORT!$A$4:$A$100,0),MATCH(BE$1,REPORT!$A$4:$BZ$4,0)),"")</f>
        <v>4.9382716049382717E-4</v>
      </c>
      <c r="BF5" s="94">
        <f t="array" ref="BF5">IFERROR(INDEX(REPORT!$A$4:$BZ$100,MATCH($A5,REPORT!$A$4:$A$100,0),MATCH(BF$1,REPORT!$A$4:$BZ$4,0)),"")</f>
        <v>1.423611111111111E-3</v>
      </c>
      <c r="BG5" s="94">
        <f t="array" ref="BG5">IFERROR(INDEX(REPORT!$A$4:$BZ$100,MATCH($A5,REPORT!$A$4:$A$100,0),MATCH(BG$1,REPORT!$A$4:$BZ$4,0)),"")</f>
        <v>4.8167438271604938E-3</v>
      </c>
      <c r="BH5" s="94">
        <f t="array" ref="BH5">IFERROR(INDEX(REPORT!$A$4:$BZ$100,MATCH($A5,REPORT!$A$4:$A$100,0),MATCH(BH$1,REPORT!$A$4:$BZ$4,0)),"")</f>
        <v>6.2403549382716054E-3</v>
      </c>
    </row>
    <row r="6" spans="1:60" ht="15.75" customHeight="1">
      <c r="A6" s="95" t="str">
        <f>IF(LEN(REPORT!A9)&gt;2,REPORT!A9,"")</f>
        <v>NAB</v>
      </c>
      <c r="B6" s="94">
        <f t="array" ref="B6">IFERROR(INDEX(REPORT!$A$4:$BZ$100,MATCH($A6,REPORT!$A$4:$A$100,0),MATCH(B$1,REPORT!$A$4:$BZ$4,0)),"")</f>
        <v>0.13074404761904762</v>
      </c>
      <c r="C6" s="94">
        <f t="array" ref="C6">IFERROR(INDEX(REPORT!$A$4:$BZ$100,MATCH($A6,REPORT!$A$4:$A$100,0),MATCH(C$1,REPORT!$A$4:$BZ$4,0)),"")</f>
        <v>0.72222222222222232</v>
      </c>
      <c r="D6" s="94">
        <f t="array" ref="D6">IFERROR(INDEX(REPORT!$A$4:$BZ$100,MATCH($A6,REPORT!$A$4:$A$100,0),MATCH(D$1,REPORT!$A$4:$BZ$4,0)),"")</f>
        <v>1</v>
      </c>
      <c r="E6" s="94">
        <f t="array" ref="E6">IFERROR(INDEX(REPORT!$A$4:$BZ$100,MATCH($A6,REPORT!$A$4:$A$100,0),MATCH(E$1,REPORT!$A$4:$BZ$4,0)),"")</f>
        <v>0.16666666666666666</v>
      </c>
      <c r="F6" s="94">
        <f t="array" ref="F6">IFERROR(INDEX(REPORT!$A$4:$BZ$100,MATCH($A6,REPORT!$A$4:$A$100,0),MATCH(F$1,REPORT!$A$4:$BZ$4,0)),"")</f>
        <v>1</v>
      </c>
      <c r="G6" s="94">
        <f t="array" ref="G6">IFERROR(INDEX(REPORT!$A$4:$BZ$100,MATCH($A6,REPORT!$A$4:$A$100,0),MATCH(G$1,REPORT!$A$4:$BZ$4,0)),"")</f>
        <v>0.52380952380952384</v>
      </c>
      <c r="H6" s="94">
        <f t="array" ref="H6">IFERROR(INDEX(REPORT!$A$4:$BZ$100,MATCH($A6,REPORT!$A$4:$A$100,0),MATCH(H$1,REPORT!$A$4:$BZ$4,0)),"")</f>
        <v>0</v>
      </c>
      <c r="I6" s="94">
        <f t="array" ref="I6">IFERROR(INDEX(REPORT!$A$4:$BZ$100,MATCH($A6,REPORT!$A$4:$A$100,0),MATCH(I$1,REPORT!$A$4:$BZ$4,0)),"")</f>
        <v>0.66666666666666663</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0</v>
      </c>
      <c r="M6" s="94">
        <f t="array" ref="M6">IFERROR(INDEX(REPORT!$A$4:$BZ$100,MATCH($A6,REPORT!$A$4:$A$100,0),MATCH(M$1,REPORT!$A$4:$BZ$4,0)),"")</f>
        <v>1</v>
      </c>
      <c r="N6" s="94">
        <f t="array" ref="N6">IFERROR(INDEX(REPORT!$A$4:$BZ$100,MATCH($A6,REPORT!$A$4:$A$100,0),MATCH(N$1,REPORT!$A$4:$BZ$4,0)),"")</f>
        <v>1</v>
      </c>
      <c r="O6" s="94">
        <f t="array" ref="O6">IFERROR(INDEX(REPORT!$A$4:$BZ$100,MATCH($A6,REPORT!$A$4:$A$100,0),MATCH(O$1,REPORT!$A$4:$BZ$4,0)),"")</f>
        <v>0.66666666666666663</v>
      </c>
      <c r="P6" s="94">
        <f t="array" ref="P6">IFERROR(INDEX(REPORT!$A$4:$BZ$100,MATCH($A6,REPORT!$A$4:$A$100,0),MATCH(P$1,REPORT!$A$4:$BZ$4,0)),"")</f>
        <v>1</v>
      </c>
      <c r="Q6" s="94">
        <f t="array" ref="Q6">IFERROR(INDEX(REPORT!$A$4:$BZ$100,MATCH($A6,REPORT!$A$4:$A$100,0),MATCH(Q$1,REPORT!$A$4:$BZ$4,0)),"")</f>
        <v>0.66666666666666663</v>
      </c>
      <c r="R6" s="94">
        <f t="array" ref="R6">IFERROR(INDEX(REPORT!$A$4:$BZ$100,MATCH($A6,REPORT!$A$4:$A$100,0),MATCH(R$1,REPORT!$A$4:$BZ$4,0)),"")</f>
        <v>1</v>
      </c>
      <c r="S6" s="94">
        <f t="array" ref="S6">IFERROR(INDEX(REPORT!$A$4:$BZ$100,MATCH($A6,REPORT!$A$4:$A$100,0),MATCH(S$1,REPORT!$A$4:$BZ$4,0)),"")</f>
        <v>0</v>
      </c>
      <c r="T6" s="94">
        <f t="array" ref="T6">IFERROR(INDEX(REPORT!$A$4:$BZ$100,MATCH($A6,REPORT!$A$4:$A$100,0),MATCH(T$1,REPORT!$A$4:$BZ$4,0)),"")</f>
        <v>0.6</v>
      </c>
      <c r="U6" s="94">
        <f t="array" ref="U6">IFERROR(INDEX(REPORT!$A$4:$BZ$100,MATCH($A6,REPORT!$A$4:$A$100,0),MATCH(U$1,REPORT!$A$4:$BZ$4,0)),"")</f>
        <v>1</v>
      </c>
      <c r="V6" s="94">
        <f t="array" ref="V6">IFERROR(INDEX(REPORT!$A$4:$BZ$100,MATCH($A6,REPORT!$A$4:$A$100,0),MATCH(V$1,REPORT!$A$4:$BZ$4,0)),"")</f>
        <v>0</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0</v>
      </c>
      <c r="Z6" s="94">
        <f t="array" ref="Z6">IFERROR(INDEX(REPORT!$A$4:$BZ$100,MATCH($A6,REPORT!$A$4:$A$100,0),MATCH(Z$1,REPORT!$A$4:$BZ$4,0)),"")</f>
        <v>0.20833333333333331</v>
      </c>
      <c r="AA6" s="94">
        <f t="array" ref="AA6">IFERROR(INDEX(REPORT!$A$4:$BZ$100,MATCH($A6,REPORT!$A$4:$A$100,0),MATCH(AA$1,REPORT!$A$4:$BZ$4,0)),"")</f>
        <v>0.5</v>
      </c>
      <c r="AB6" s="94">
        <f t="array" ref="AB6">IFERROR(INDEX(REPORT!$A$4:$BZ$100,MATCH($A6,REPORT!$A$4:$A$100,0),MATCH(AB$1,REPORT!$A$4:$BZ$4,0)),"")</f>
        <v>0.66666666666666663</v>
      </c>
      <c r="AC6" s="94">
        <f t="array" ref="AC6">IFERROR(INDEX(REPORT!$A$4:$BZ$100,MATCH($A6,REPORT!$A$4:$A$100,0),MATCH(AC$1,REPORT!$A$4:$BZ$4,0)),"")</f>
        <v>0</v>
      </c>
      <c r="AD6" s="94">
        <f t="array" ref="AD6">IFERROR(INDEX(REPORT!$A$4:$BZ$100,MATCH($A6,REPORT!$A$4:$A$100,0),MATCH(AD$1,REPORT!$A$4:$BZ$4,0)),"")</f>
        <v>0</v>
      </c>
      <c r="AE6" s="94">
        <f t="array" ref="AE6">IFERROR(INDEX(REPORT!$A$4:$BZ$100,MATCH($A6,REPORT!$A$4:$A$100,0),MATCH(AE$1,REPORT!$A$4:$BZ$4,0)),"")</f>
        <v>0</v>
      </c>
      <c r="AF6" s="94">
        <f t="array" ref="AF6">IFERROR(INDEX(REPORT!$A$4:$BZ$100,MATCH($A6,REPORT!$A$4:$A$100,0),MATCH(AF$1,REPORT!$A$4:$BZ$4,0)),"")</f>
        <v>0</v>
      </c>
      <c r="AG6" s="94">
        <f t="array" ref="AG6">IFERROR(INDEX(REPORT!$A$4:$BZ$100,MATCH($A6,REPORT!$A$4:$A$100,0),MATCH(AG$1,REPORT!$A$4:$BZ$4,0)),"")</f>
        <v>0.16666666666666666</v>
      </c>
      <c r="AH6" s="94">
        <f t="array" ref="AH6">IFERROR(INDEX(REPORT!$A$4:$BZ$100,MATCH($A6,REPORT!$A$4:$A$100,0),MATCH(AH$1,REPORT!$A$4:$BZ$4,0)),"")</f>
        <v>0.33333333333333331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1</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0.66666666666666663</v>
      </c>
      <c r="AR6" s="94">
        <f t="array" ref="AR6">IFERROR(INDEX(REPORT!$A$4:$BZ$100,MATCH($A6,REPORT!$A$4:$A$100,0),MATCH(AR$1,REPORT!$A$4:$BZ$4,0)),"")</f>
        <v>0</v>
      </c>
      <c r="AS6" s="94">
        <f t="array" ref="AS6">IFERROR(INDEX(REPORT!$A$4:$BZ$100,MATCH($A6,REPORT!$A$4:$A$100,0),MATCH(AS$1,REPORT!$A$4:$BZ$4,0)),"")</f>
        <v>0.33333333333333331</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1</v>
      </c>
      <c r="AW6" s="94">
        <f t="array" ref="AW6">IFERROR(INDEX(REPORT!$A$4:$BZ$100,MATCH($A6,REPORT!$A$4:$A$100,0),MATCH(AW$1,REPORT!$A$4:$BZ$4,0)),"")</f>
        <v>3.8333333333333335</v>
      </c>
      <c r="AX6" s="94">
        <f t="array" ref="AX6">IFERROR(INDEX(REPORT!$A$4:$BZ$100,MATCH($A6,REPORT!$A$4:$A$100,0),MATCH(AX$1,REPORT!$A$4:$BZ$4,0)),"")</f>
        <v>0.33333333333333331</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1.273148148148148E-4</v>
      </c>
      <c r="BB6" s="94">
        <f t="array" ref="BB6">IFERROR(INDEX(REPORT!$A$4:$BZ$100,MATCH($A6,REPORT!$A$4:$A$100,0),MATCH(BB$1,REPORT!$A$4:$BZ$4,0)),"")</f>
        <v>0</v>
      </c>
      <c r="BC6" s="94">
        <f t="array" ref="BC6">IFERROR(INDEX(REPORT!$A$4:$BZ$100,MATCH($A6,REPORT!$A$4:$A$100,0),MATCH(BC$1,REPORT!$A$4:$BZ$4,0)),"")</f>
        <v>7.1180555555555569E-4</v>
      </c>
      <c r="BD6" s="94">
        <f t="array" ref="BD6">IFERROR(INDEX(REPORT!$A$4:$BZ$100,MATCH($A6,REPORT!$A$4:$A$100,0),MATCH(BD$1,REPORT!$A$4:$BZ$4,0)),"")</f>
        <v>8.3912037037037028E-4</v>
      </c>
      <c r="BE6" s="94">
        <f t="array" ref="BE6">IFERROR(INDEX(REPORT!$A$4:$BZ$100,MATCH($A6,REPORT!$A$4:$A$100,0),MATCH(BE$1,REPORT!$A$4:$BZ$4,0)),"")</f>
        <v>5.6134259259259256E-4</v>
      </c>
      <c r="BF6" s="94">
        <f t="array" ref="BF6">IFERROR(INDEX(REPORT!$A$4:$BZ$100,MATCH($A6,REPORT!$A$4:$A$100,0),MATCH(BF$1,REPORT!$A$4:$BZ$4,0)),"")</f>
        <v>1.4004629629629629E-3</v>
      </c>
      <c r="BG6" s="94">
        <f t="array" ref="BG6">IFERROR(INDEX(REPORT!$A$4:$BZ$100,MATCH($A6,REPORT!$A$4:$A$100,0),MATCH(BG$1,REPORT!$A$4:$BZ$4,0)),"")</f>
        <v>6.1284722222222227E-3</v>
      </c>
      <c r="BH6" s="94">
        <f t="array" ref="BH6">IFERROR(INDEX(REPORT!$A$4:$BZ$100,MATCH($A6,REPORT!$A$4:$A$100,0),MATCH(BH$1,REPORT!$A$4:$BZ$4,0)),"")</f>
        <v>7.5289351851851845E-3</v>
      </c>
    </row>
    <row r="7" spans="1:60" ht="15.75" customHeight="1">
      <c r="A7" s="95" t="str">
        <f>IF(LEN(REPORT!A10)&gt;2,REPORT!A10,"")</f>
        <v>WESTPAC</v>
      </c>
      <c r="B7" s="94">
        <f t="array" ref="B7">IFERROR(INDEX(REPORT!$A$4:$BZ$100,MATCH($A7,REPORT!$A$4:$A$100,0),MATCH(B$1,REPORT!$A$4:$BZ$4,0)),"")</f>
        <v>0.15244047619047615</v>
      </c>
      <c r="C7" s="94">
        <f t="array" ref="C7">IFERROR(INDEX(REPORT!$A$4:$BZ$100,MATCH($A7,REPORT!$A$4:$A$100,0),MATCH(C$1,REPORT!$A$4:$BZ$4,0)),"")</f>
        <v>0.72222222222222232</v>
      </c>
      <c r="D7" s="94">
        <f t="array" ref="D7">IFERROR(INDEX(REPORT!$A$4:$BZ$100,MATCH($A7,REPORT!$A$4:$A$100,0),MATCH(D$1,REPORT!$A$4:$BZ$4,0)),"")</f>
        <v>1</v>
      </c>
      <c r="E7" s="94">
        <f t="array" ref="E7">IFERROR(INDEX(REPORT!$A$4:$BZ$100,MATCH($A7,REPORT!$A$4:$A$100,0),MATCH(E$1,REPORT!$A$4:$BZ$4,0)),"")</f>
        <v>0.16666666666666666</v>
      </c>
      <c r="F7" s="94">
        <f t="array" ref="F7">IFERROR(INDEX(REPORT!$A$4:$BZ$100,MATCH($A7,REPORT!$A$4:$A$100,0),MATCH(F$1,REPORT!$A$4:$BZ$4,0)),"")</f>
        <v>1</v>
      </c>
      <c r="G7" s="94">
        <f t="array" ref="G7">IFERROR(INDEX(REPORT!$A$4:$BZ$100,MATCH($A7,REPORT!$A$4:$A$100,0),MATCH(G$1,REPORT!$A$4:$BZ$4,0)),"")</f>
        <v>0.40476190476190477</v>
      </c>
      <c r="H7" s="94">
        <f t="array" ref="H7">IFERROR(INDEX(REPORT!$A$4:$BZ$100,MATCH($A7,REPORT!$A$4:$A$100,0),MATCH(H$1,REPORT!$A$4:$BZ$4,0)),"")</f>
        <v>0</v>
      </c>
      <c r="I7" s="94">
        <f t="array" ref="I7">IFERROR(INDEX(REPORT!$A$4:$BZ$100,MATCH($A7,REPORT!$A$4:$A$100,0),MATCH(I$1,REPORT!$A$4:$BZ$4,0)),"")</f>
        <v>0</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0</v>
      </c>
      <c r="M7" s="94">
        <f t="array" ref="M7">IFERROR(INDEX(REPORT!$A$4:$BZ$100,MATCH($A7,REPORT!$A$4:$A$100,0),MATCH(M$1,REPORT!$A$4:$BZ$4,0)),"")</f>
        <v>1</v>
      </c>
      <c r="N7" s="94">
        <f t="array" ref="N7">IFERROR(INDEX(REPORT!$A$4:$BZ$100,MATCH($A7,REPORT!$A$4:$A$100,0),MATCH(N$1,REPORT!$A$4:$BZ$4,0)),"")</f>
        <v>0.83333333333333337</v>
      </c>
      <c r="O7" s="94">
        <f t="array" ref="O7">IFERROR(INDEX(REPORT!$A$4:$BZ$100,MATCH($A7,REPORT!$A$4:$A$100,0),MATCH(O$1,REPORT!$A$4:$BZ$4,0)),"")</f>
        <v>0.5</v>
      </c>
      <c r="P7" s="94">
        <f t="array" ref="P7">IFERROR(INDEX(REPORT!$A$4:$BZ$100,MATCH($A7,REPORT!$A$4:$A$100,0),MATCH(P$1,REPORT!$A$4:$BZ$4,0)),"")</f>
        <v>0</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0</v>
      </c>
      <c r="T7" s="94">
        <f t="array" ref="T7">IFERROR(INDEX(REPORT!$A$4:$BZ$100,MATCH($A7,REPORT!$A$4:$A$100,0),MATCH(T$1,REPORT!$A$4:$BZ$4,0)),"")</f>
        <v>0.73333333333333328</v>
      </c>
      <c r="U7" s="94">
        <f t="array" ref="U7">IFERROR(INDEX(REPORT!$A$4:$BZ$100,MATCH($A7,REPORT!$A$4:$A$100,0),MATCH(U$1,REPORT!$A$4:$BZ$4,0)),"")</f>
        <v>0.66666666666666663</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0</v>
      </c>
      <c r="Z7" s="94">
        <f t="array" ref="Z7">IFERROR(INDEX(REPORT!$A$4:$BZ$100,MATCH($A7,REPORT!$A$4:$A$100,0),MATCH(Z$1,REPORT!$A$4:$BZ$4,0)),"")</f>
        <v>0.64583333333333326</v>
      </c>
      <c r="AA7" s="94">
        <f t="array" ref="AA7">IFERROR(INDEX(REPORT!$A$4:$BZ$100,MATCH($A7,REPORT!$A$4:$A$100,0),MATCH(AA$1,REPORT!$A$4:$BZ$4,0)),"")</f>
        <v>0</v>
      </c>
      <c r="AB7" s="94">
        <f t="array" ref="AB7">IFERROR(INDEX(REPORT!$A$4:$BZ$100,MATCH($A7,REPORT!$A$4:$A$100,0),MATCH(AB$1,REPORT!$A$4:$BZ$4,0)),"")</f>
        <v>0.5</v>
      </c>
      <c r="AC7" s="94">
        <f t="array" ref="AC7">IFERROR(INDEX(REPORT!$A$4:$BZ$100,MATCH($A7,REPORT!$A$4:$A$100,0),MATCH(AC$1,REPORT!$A$4:$BZ$4,0)),"")</f>
        <v>0.33333333333333331</v>
      </c>
      <c r="AD7" s="94">
        <f t="array" ref="AD7">IFERROR(INDEX(REPORT!$A$4:$BZ$100,MATCH($A7,REPORT!$A$4:$A$100,0),MATCH(AD$1,REPORT!$A$4:$BZ$4,0)),"")</f>
        <v>0.66666666666666663</v>
      </c>
      <c r="AE7" s="94">
        <f t="array" ref="AE7">IFERROR(INDEX(REPORT!$A$4:$BZ$100,MATCH($A7,REPORT!$A$4:$A$100,0),MATCH(AE$1,REPORT!$A$4:$BZ$4,0)),"")</f>
        <v>0.66666666666666663</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1</v>
      </c>
      <c r="AJ7" s="94">
        <f t="array" ref="AJ7">IFERROR(INDEX(REPORT!$A$4:$BZ$100,MATCH($A7,REPORT!$A$4:$A$100,0),MATCH(AJ$1,REPORT!$A$4:$BZ$4,0)),"")</f>
        <v>1</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0.5</v>
      </c>
      <c r="AN7" s="94">
        <f t="array" ref="AN7">IFERROR(INDEX(REPORT!$A$4:$BZ$100,MATCH($A7,REPORT!$A$4:$A$100,0),MATCH(AN$1,REPORT!$A$4:$BZ$4,0)),"")</f>
        <v>1</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0.33333333333333331</v>
      </c>
      <c r="AS7" s="94">
        <f t="array" ref="AS7">IFERROR(INDEX(REPORT!$A$4:$BZ$100,MATCH($A7,REPORT!$A$4:$A$100,0),MATCH(AS$1,REPORT!$A$4:$BZ$4,0)),"")</f>
        <v>0.66666666666666663</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1</v>
      </c>
      <c r="AW7" s="94">
        <f t="array" ref="AW7">IFERROR(INDEX(REPORT!$A$4:$BZ$100,MATCH($A7,REPORT!$A$4:$A$100,0),MATCH(AW$1,REPORT!$A$4:$BZ$4,0)),"")</f>
        <v>5.166666666666667</v>
      </c>
      <c r="AX7" s="94">
        <f t="array" ref="AX7">IFERROR(INDEX(REPORT!$A$4:$BZ$100,MATCH($A7,REPORT!$A$4:$A$100,0),MATCH(AX$1,REPORT!$A$4:$BZ$4,0)),"")</f>
        <v>0.83333333333333337</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1.1574074074074073E-5</v>
      </c>
      <c r="BB7" s="94">
        <f t="array" ref="BB7">IFERROR(INDEX(REPORT!$A$4:$BZ$100,MATCH($A7,REPORT!$A$4:$A$100,0),MATCH(BB$1,REPORT!$A$4:$BZ$4,0)),"")</f>
        <v>1.3695987654320987E-4</v>
      </c>
      <c r="BC7" s="94">
        <f t="array" ref="BC7">IFERROR(INDEX(REPORT!$A$4:$BZ$100,MATCH($A7,REPORT!$A$4:$A$100,0),MATCH(BC$1,REPORT!$A$4:$BZ$4,0)),"")</f>
        <v>3.3371913580246905E-4</v>
      </c>
      <c r="BD7" s="94">
        <f t="array" ref="BD7">IFERROR(INDEX(REPORT!$A$4:$BZ$100,MATCH($A7,REPORT!$A$4:$A$100,0),MATCH(BD$1,REPORT!$A$4:$BZ$4,0)),"")</f>
        <v>4.8225308641975306E-4</v>
      </c>
      <c r="BE7" s="94">
        <f t="array" ref="BE7">IFERROR(INDEX(REPORT!$A$4:$BZ$100,MATCH($A7,REPORT!$A$4:$A$100,0),MATCH(BE$1,REPORT!$A$4:$BZ$4,0)),"")</f>
        <v>7.1180555555555548E-4</v>
      </c>
      <c r="BF7" s="94">
        <f t="array" ref="BF7">IFERROR(INDEX(REPORT!$A$4:$BZ$100,MATCH($A7,REPORT!$A$4:$A$100,0),MATCH(BF$1,REPORT!$A$4:$BZ$4,0)),"")</f>
        <v>1.1940586419753086E-3</v>
      </c>
      <c r="BG7" s="94">
        <f t="array" ref="BG7">IFERROR(INDEX(REPORT!$A$4:$BZ$100,MATCH($A7,REPORT!$A$4:$A$100,0),MATCH(BG$1,REPORT!$A$4:$BZ$4,0)),"")</f>
        <v>2.584876543209877E-4</v>
      </c>
      <c r="BH7" s="94">
        <f t="array" ref="BH7">IFERROR(INDEX(REPORT!$A$4:$BZ$100,MATCH($A7,REPORT!$A$4:$A$100,0),MATCH(BH$1,REPORT!$A$4:$BZ$4,0)),"")</f>
        <v>1.4525462962962964E-3</v>
      </c>
    </row>
    <row r="8" spans="1:60" ht="15.75" customHeight="1">
      <c r="A8" s="95" t="str">
        <f>IF(LEN(REPORT!A11)&gt;2,REPORT!A11,"")</f>
        <v>BANK AUSTRALIA</v>
      </c>
      <c r="B8" s="94">
        <f t="array" ref="B8">IFERROR(INDEX(REPORT!$A$4:$BZ$100,MATCH($A8,REPORT!$A$4:$A$100,0),MATCH(B$1,REPORT!$A$4:$BZ$4,0)),"")</f>
        <v>0.23871031746031748</v>
      </c>
      <c r="C8" s="94">
        <f t="array" ref="C8">IFERROR(INDEX(REPORT!$A$4:$BZ$100,MATCH($A8,REPORT!$A$4:$A$100,0),MATCH(C$1,REPORT!$A$4:$BZ$4,0)),"")</f>
        <v>1</v>
      </c>
      <c r="D8" s="94">
        <f t="array" ref="D8">IFERROR(INDEX(REPORT!$A$4:$BZ$100,MATCH($A8,REPORT!$A$4:$A$100,0),MATCH(D$1,REPORT!$A$4:$BZ$4,0)),"")</f>
        <v>1</v>
      </c>
      <c r="E8" s="94">
        <f t="array" ref="E8">IFERROR(INDEX(REPORT!$A$4:$BZ$100,MATCH($A8,REPORT!$A$4:$A$100,0),MATCH(E$1,REPORT!$A$4:$BZ$4,0)),"")</f>
        <v>1</v>
      </c>
      <c r="F8" s="94">
        <f t="array" ref="F8">IFERROR(INDEX(REPORT!$A$4:$BZ$100,MATCH($A8,REPORT!$A$4:$A$100,0),MATCH(F$1,REPORT!$A$4:$BZ$4,0)),"")</f>
        <v>1</v>
      </c>
      <c r="G8" s="94">
        <f t="array" ref="G8">IFERROR(INDEX(REPORT!$A$4:$BZ$100,MATCH($A8,REPORT!$A$4:$A$100,0),MATCH(G$1,REPORT!$A$4:$BZ$4,0)),"")</f>
        <v>0.39999999999999997</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0</v>
      </c>
      <c r="M8" s="94">
        <f t="array" ref="M8">IFERROR(INDEX(REPORT!$A$4:$BZ$100,MATCH($A8,REPORT!$A$4:$A$100,0),MATCH(M$1,REPORT!$A$4:$BZ$4,0)),"")</f>
        <v>0</v>
      </c>
      <c r="N8" s="94">
        <f t="array" ref="N8">IFERROR(INDEX(REPORT!$A$4:$BZ$100,MATCH($A8,REPORT!$A$4:$A$100,0),MATCH(N$1,REPORT!$A$4:$BZ$4,0)),"")</f>
        <v>0</v>
      </c>
      <c r="O8" s="94">
        <f t="array" ref="O8">IFERROR(INDEX(REPORT!$A$4:$BZ$100,MATCH($A8,REPORT!$A$4:$A$100,0),MATCH(O$1,REPORT!$A$4:$BZ$4,0)),"")</f>
        <v>0.91666666666666663</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0.66666666666666663</v>
      </c>
      <c r="T8" s="94">
        <f t="array" ref="T8">IFERROR(INDEX(REPORT!$A$4:$BZ$100,MATCH($A8,REPORT!$A$4:$A$100,0),MATCH(T$1,REPORT!$A$4:$BZ$4,0)),"")</f>
        <v>0.8</v>
      </c>
      <c r="U8" s="94">
        <f t="array" ref="U8">IFERROR(INDEX(REPORT!$A$4:$BZ$100,MATCH($A8,REPORT!$A$4:$A$100,0),MATCH(U$1,REPORT!$A$4:$BZ$4,0)),"")</f>
        <v>0</v>
      </c>
      <c r="V8" s="94">
        <f t="array" ref="V8">IFERROR(INDEX(REPORT!$A$4:$BZ$100,MATCH($A8,REPORT!$A$4:$A$100,0),MATCH(V$1,REPORT!$A$4:$BZ$4,0)),"")</f>
        <v>1</v>
      </c>
      <c r="W8" s="94">
        <f t="array" ref="W8">IFERROR(INDEX(REPORT!$A$4:$BZ$100,MATCH($A8,REPORT!$A$4:$A$100,0),MATCH(W$1,REPORT!$A$4:$BZ$4,0)),"")</f>
        <v>1</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0.41666666666666674</v>
      </c>
      <c r="AA8" s="94">
        <f t="array" ref="AA8">IFERROR(INDEX(REPORT!$A$4:$BZ$100,MATCH($A8,REPORT!$A$4:$A$100,0),MATCH(AA$1,REPORT!$A$4:$BZ$4,0)),"")</f>
        <v>0.83333333333333337</v>
      </c>
      <c r="AB8" s="94">
        <f t="array" ref="AB8">IFERROR(INDEX(REPORT!$A$4:$BZ$100,MATCH($A8,REPORT!$A$4:$A$100,0),MATCH(AB$1,REPORT!$A$4:$BZ$4,0)),"")</f>
        <v>0.83333333333333337</v>
      </c>
      <c r="AC8" s="94">
        <f t="array" ref="AC8">IFERROR(INDEX(REPORT!$A$4:$BZ$100,MATCH($A8,REPORT!$A$4:$A$100,0),MATCH(AC$1,REPORT!$A$4:$BZ$4,0)),"")</f>
        <v>0</v>
      </c>
      <c r="AD8" s="94">
        <f t="array" ref="AD8">IFERROR(INDEX(REPORT!$A$4:$BZ$100,MATCH($A8,REPORT!$A$4:$A$100,0),MATCH(AD$1,REPORT!$A$4:$BZ$4,0)),"")</f>
        <v>0.33333333333333331</v>
      </c>
      <c r="AE8" s="94">
        <f t="array" ref="AE8">IFERROR(INDEX(REPORT!$A$4:$BZ$100,MATCH($A8,REPORT!$A$4:$A$100,0),MATCH(AE$1,REPORT!$A$4:$BZ$4,0)),"")</f>
        <v>0.33333333333333331</v>
      </c>
      <c r="AF8" s="94">
        <f t="array" ref="AF8">IFERROR(INDEX(REPORT!$A$4:$BZ$100,MATCH($A8,REPORT!$A$4:$A$100,0),MATCH(AF$1,REPORT!$A$4:$BZ$4,0)),"")</f>
        <v>0.33333333333333331</v>
      </c>
      <c r="AG8" s="94">
        <f t="array" ref="AG8">IFERROR(INDEX(REPORT!$A$4:$BZ$100,MATCH($A8,REPORT!$A$4:$A$100,0),MATCH(AG$1,REPORT!$A$4:$BZ$4,0)),"")</f>
        <v>0.33333333333333331</v>
      </c>
      <c r="AH8" s="94">
        <f t="array" ref="AH8">IFERROR(INDEX(REPORT!$A$4:$BZ$100,MATCH($A8,REPORT!$A$4:$A$100,0),MATCH(AH$1,REPORT!$A$4:$BZ$4,0)),"")</f>
        <v>0.33333333333333331</v>
      </c>
      <c r="AI8" s="94">
        <f t="array" ref="AI8">IFERROR(INDEX(REPORT!$A$4:$BZ$100,MATCH($A8,REPORT!$A$4:$A$100,0),MATCH(AI$1,REPORT!$A$4:$BZ$4,0)),"")</f>
        <v>0.66666666666666663</v>
      </c>
      <c r="AJ8" s="94">
        <f t="array" ref="AJ8">IFERROR(INDEX(REPORT!$A$4:$BZ$100,MATCH($A8,REPORT!$A$4:$A$100,0),MATCH(AJ$1,REPORT!$A$4:$BZ$4,0)),"")</f>
        <v>0</v>
      </c>
      <c r="AK8" s="94">
        <f t="array" ref="AK8">IFERROR(INDEX(REPORT!$A$4:$BZ$100,MATCH($A8,REPORT!$A$4:$A$100,0),MATCH(AK$1,REPORT!$A$4:$BZ$4,0)),"")</f>
        <v>0.16666666666666666</v>
      </c>
      <c r="AL8" s="94">
        <f t="array" ref="AL8">IFERROR(INDEX(REPORT!$A$4:$BZ$100,MATCH($A8,REPORT!$A$4:$A$100,0),MATCH(AL$1,REPORT!$A$4:$BZ$4,0)),"")</f>
        <v>0</v>
      </c>
      <c r="AM8" s="94">
        <f t="array" ref="AM8">IFERROR(INDEX(REPORT!$A$4:$BZ$100,MATCH($A8,REPORT!$A$4:$A$100,0),MATCH(AM$1,REPORT!$A$4:$BZ$4,0)),"")</f>
        <v>0.16666666666666666</v>
      </c>
      <c r="AN8" s="94">
        <f t="array" ref="AN8">IFERROR(INDEX(REPORT!$A$4:$BZ$100,MATCH($A8,REPORT!$A$4:$A$100,0),MATCH(AN$1,REPORT!$A$4:$BZ$4,0)),"")</f>
        <v>0</v>
      </c>
      <c r="AO8" s="94">
        <f t="array" ref="AO8">IFERROR(INDEX(REPORT!$A$4:$BZ$100,MATCH($A8,REPORT!$A$4:$A$100,0),MATCH(AO$1,REPORT!$A$4:$BZ$4,0)),"")</f>
        <v>0.66666666666666663</v>
      </c>
      <c r="AP8" s="94">
        <f t="array" ref="AP8">IFERROR(INDEX(REPORT!$A$4:$BZ$100,MATCH($A8,REPORT!$A$4:$A$100,0),MATCH(AP$1,REPORT!$A$4:$BZ$4,0)),"")</f>
        <v>0</v>
      </c>
      <c r="AQ8" s="94">
        <f t="array" ref="AQ8">IFERROR(INDEX(REPORT!$A$4:$BZ$100,MATCH($A8,REPORT!$A$4:$A$100,0),MATCH(AQ$1,REPORT!$A$4:$BZ$4,0)),"")</f>
        <v>0.66666666666666663</v>
      </c>
      <c r="AR8" s="94">
        <f t="array" ref="AR8">IFERROR(INDEX(REPORT!$A$4:$BZ$100,MATCH($A8,REPORT!$A$4:$A$100,0),MATCH(AR$1,REPORT!$A$4:$BZ$4,0)),"")</f>
        <v>0</v>
      </c>
      <c r="AS8" s="94">
        <f t="array" ref="AS8">IFERROR(INDEX(REPORT!$A$4:$BZ$100,MATCH($A8,REPORT!$A$4:$A$100,0),MATCH(AS$1,REPORT!$A$4:$BZ$4,0)),"")</f>
        <v>0.33333333333333331</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1.1666666666666667</v>
      </c>
      <c r="AX8" s="94">
        <f t="array" ref="AX8">IFERROR(INDEX(REPORT!$A$4:$BZ$100,MATCH($A8,REPORT!$A$4:$A$100,0),MATCH(AX$1,REPORT!$A$4:$BZ$4,0)),"")</f>
        <v>0</v>
      </c>
      <c r="AY8" s="94">
        <f t="array" ref="AY8">IFERROR(INDEX(REPORT!$A$4:$BZ$100,MATCH($A8,REPORT!$A$4:$A$100,0),MATCH(AY$1,REPORT!$A$4:$BZ$4,0)),"")</f>
        <v>0</v>
      </c>
      <c r="AZ8" s="94">
        <f t="array" ref="AZ8">IFERROR(INDEX(REPORT!$A$4:$BZ$100,MATCH($A8,REPORT!$A$4:$A$100,0),MATCH(AZ$1,REPORT!$A$4:$BZ$4,0)),"")</f>
        <v>0</v>
      </c>
      <c r="BA8" s="94">
        <f t="array" ref="BA8">IFERROR(INDEX(REPORT!$A$4:$BZ$100,MATCH($A8,REPORT!$A$4:$A$100,0),MATCH(BA$1,REPORT!$A$4:$BZ$4,0)),"")</f>
        <v>5.7484567901234563E-4</v>
      </c>
      <c r="BB8" s="94">
        <f t="array" ref="BB8">IFERROR(INDEX(REPORT!$A$4:$BZ$100,MATCH($A8,REPORT!$A$4:$A$100,0),MATCH(BB$1,REPORT!$A$4:$BZ$4,0)),"")</f>
        <v>3.4722222222222229E-5</v>
      </c>
      <c r="BC8" s="94">
        <f t="array" ref="BC8">IFERROR(INDEX(REPORT!$A$4:$BZ$100,MATCH($A8,REPORT!$A$4:$A$100,0),MATCH(BC$1,REPORT!$A$4:$BZ$4,0)),"")</f>
        <v>3.1057098765432099E-4</v>
      </c>
      <c r="BD8" s="94">
        <f t="array" ref="BD8">IFERROR(INDEX(REPORT!$A$4:$BZ$100,MATCH($A8,REPORT!$A$4:$A$100,0),MATCH(BD$1,REPORT!$A$4:$BZ$4,0)),"")</f>
        <v>9.2013888888888885E-4</v>
      </c>
      <c r="BE8" s="94">
        <f t="array" ref="BE8">IFERROR(INDEX(REPORT!$A$4:$BZ$100,MATCH($A8,REPORT!$A$4:$A$100,0),MATCH(BE$1,REPORT!$A$4:$BZ$4,0)),"")</f>
        <v>2.854938271604938E-4</v>
      </c>
      <c r="BF8" s="94">
        <f t="array" ref="BF8">IFERROR(INDEX(REPORT!$A$4:$BZ$100,MATCH($A8,REPORT!$A$4:$A$100,0),MATCH(BF$1,REPORT!$A$4:$BZ$4,0)),"")</f>
        <v>1.2056327160493826E-3</v>
      </c>
      <c r="BG8" s="94">
        <f t="array" ref="BG8">IFERROR(INDEX(REPORT!$A$4:$BZ$100,MATCH($A8,REPORT!$A$4:$A$100,0),MATCH(BG$1,REPORT!$A$4:$BZ$4,0)),"")</f>
        <v>4.6334876543209875E-3</v>
      </c>
      <c r="BH8" s="94">
        <f t="array" ref="BH8">IFERROR(INDEX(REPORT!$A$4:$BZ$100,MATCH($A8,REPORT!$A$4:$A$100,0),MATCH(BH$1,REPORT!$A$4:$BZ$4,0)),"")</f>
        <v>5.8391203703703695E-3</v>
      </c>
    </row>
    <row r="9" spans="1:60" ht="15.75" customHeight="1">
      <c r="A9" s="95" t="str">
        <f>IF(LEN(REPORT!A12)&gt;2,REPORT!A12,"")</f>
        <v>GREAT SOUTHERN BANK</v>
      </c>
      <c r="B9" s="94">
        <f t="array" ref="B9">IFERROR(INDEX(REPORT!$A$4:$BZ$100,MATCH($A9,REPORT!$A$4:$A$100,0),MATCH(B$1,REPORT!$A$4:$BZ$4,0)),"")</f>
        <v>0.41383928571428569</v>
      </c>
      <c r="C9" s="94">
        <f t="array" ref="C9">IFERROR(INDEX(REPORT!$A$4:$BZ$100,MATCH($A9,REPORT!$A$4:$A$100,0),MATCH(C$1,REPORT!$A$4:$BZ$4,0)),"")</f>
        <v>0.66666666666666663</v>
      </c>
      <c r="D9" s="94">
        <f t="array" ref="D9">IFERROR(INDEX(REPORT!$A$4:$BZ$100,MATCH($A9,REPORT!$A$4:$A$100,0),MATCH(D$1,REPORT!$A$4:$BZ$4,0)),"")</f>
        <v>1</v>
      </c>
      <c r="E9" s="94">
        <f t="array" ref="E9">IFERROR(INDEX(REPORT!$A$4:$BZ$100,MATCH($A9,REPORT!$A$4:$A$100,0),MATCH(E$1,REPORT!$A$4:$BZ$4,0)),"")</f>
        <v>0</v>
      </c>
      <c r="F9" s="94">
        <f t="array" ref="F9">IFERROR(INDEX(REPORT!$A$4:$BZ$100,MATCH($A9,REPORT!$A$4:$A$100,0),MATCH(F$1,REPORT!$A$4:$BZ$4,0)),"")</f>
        <v>1</v>
      </c>
      <c r="G9" s="94">
        <f t="array" ref="G9">IFERROR(INDEX(REPORT!$A$4:$BZ$100,MATCH($A9,REPORT!$A$4:$A$100,0),MATCH(G$1,REPORT!$A$4:$BZ$4,0)),"")</f>
        <v>0.66666666666666674</v>
      </c>
      <c r="H9" s="94">
        <f t="array" ref="H9">IFERROR(INDEX(REPORT!$A$4:$BZ$100,MATCH($A9,REPORT!$A$4:$A$100,0),MATCH(H$1,REPORT!$A$4:$BZ$4,0)),"")</f>
        <v>0</v>
      </c>
      <c r="I9" s="94">
        <f t="array" ref="I9">IFERROR(INDEX(REPORT!$A$4:$BZ$100,MATCH($A9,REPORT!$A$4:$A$100,0),MATCH(I$1,REPORT!$A$4:$BZ$4,0)),"")</f>
        <v>1</v>
      </c>
      <c r="J9" s="94">
        <f t="array" ref="J9">IFERROR(INDEX(REPORT!$A$4:$BZ$100,MATCH($A9,REPORT!$A$4:$A$100,0),MATCH(J$1,REPORT!$A$4:$BZ$4,0)),"")</f>
        <v>1</v>
      </c>
      <c r="K9" s="94">
        <f t="array" ref="K9">IFERROR(INDEX(REPORT!$A$4:$BZ$100,MATCH($A9,REPORT!$A$4:$A$100,0),MATCH(K$1,REPORT!$A$4:$BZ$4,0)),"")</f>
        <v>1</v>
      </c>
      <c r="L9" s="94">
        <f t="array" ref="L9">IFERROR(INDEX(REPORT!$A$4:$BZ$100,MATCH($A9,REPORT!$A$4:$A$100,0),MATCH(L$1,REPORT!$A$4:$BZ$4,0)),"")</f>
        <v>0</v>
      </c>
      <c r="M9" s="94">
        <f t="array" ref="M9">IFERROR(INDEX(REPORT!$A$4:$BZ$100,MATCH($A9,REPORT!$A$4:$A$100,0),MATCH(M$1,REPORT!$A$4:$BZ$4,0)),"")</f>
        <v>0</v>
      </c>
      <c r="N9" s="94">
        <f t="array" ref="N9">IFERROR(INDEX(REPORT!$A$4:$BZ$100,MATCH($A9,REPORT!$A$4:$A$100,0),MATCH(N$1,REPORT!$A$4:$BZ$4,0)),"")</f>
        <v>0.66666666666666663</v>
      </c>
      <c r="O9" s="94">
        <f t="array" ref="O9">IFERROR(INDEX(REPORT!$A$4:$BZ$100,MATCH($A9,REPORT!$A$4:$A$100,0),MATCH(O$1,REPORT!$A$4:$BZ$4,0)),"")</f>
        <v>0.66666666666666674</v>
      </c>
      <c r="P9" s="94">
        <f t="array" ref="P9">IFERROR(INDEX(REPORT!$A$4:$BZ$100,MATCH($A9,REPORT!$A$4:$A$100,0),MATCH(P$1,REPORT!$A$4:$BZ$4,0)),"")</f>
        <v>1</v>
      </c>
      <c r="Q9" s="94">
        <f t="array" ref="Q9">IFERROR(INDEX(REPORT!$A$4:$BZ$100,MATCH($A9,REPORT!$A$4:$A$100,0),MATCH(Q$1,REPORT!$A$4:$BZ$4,0)),"")</f>
        <v>0.5</v>
      </c>
      <c r="R9" s="94">
        <f t="array" ref="R9">IFERROR(INDEX(REPORT!$A$4:$BZ$100,MATCH($A9,REPORT!$A$4:$A$100,0),MATCH(R$1,REPORT!$A$4:$BZ$4,0)),"")</f>
        <v>0.16666666666666666</v>
      </c>
      <c r="S9" s="94">
        <f t="array" ref="S9">IFERROR(INDEX(REPORT!$A$4:$BZ$100,MATCH($A9,REPORT!$A$4:$A$100,0),MATCH(S$1,REPORT!$A$4:$BZ$4,0)),"")</f>
        <v>1</v>
      </c>
      <c r="T9" s="94">
        <f t="array" ref="T9">IFERROR(INDEX(REPORT!$A$4:$BZ$100,MATCH($A9,REPORT!$A$4:$A$100,0),MATCH(T$1,REPORT!$A$4:$BZ$4,0)),"")</f>
        <v>0.8</v>
      </c>
      <c r="U9" s="94">
        <f t="array" ref="U9">IFERROR(INDEX(REPORT!$A$4:$BZ$100,MATCH($A9,REPORT!$A$4:$A$100,0),MATCH(U$1,REPORT!$A$4:$BZ$4,0)),"")</f>
        <v>1</v>
      </c>
      <c r="V9" s="94">
        <f t="array" ref="V9">IFERROR(INDEX(REPORT!$A$4:$BZ$100,MATCH($A9,REPORT!$A$4:$A$100,0),MATCH(V$1,REPORT!$A$4:$BZ$4,0)),"")</f>
        <v>1</v>
      </c>
      <c r="W9" s="94">
        <f t="array" ref="W9">IFERROR(INDEX(REPORT!$A$4:$BZ$100,MATCH($A9,REPORT!$A$4:$A$100,0),MATCH(W$1,REPORT!$A$4:$BZ$4,0)),"")</f>
        <v>0</v>
      </c>
      <c r="X9" s="94">
        <f t="array" ref="X9">IFERROR(INDEX(REPORT!$A$4:$BZ$100,MATCH($A9,REPORT!$A$4:$A$100,0),MATCH(X$1,REPORT!$A$4:$BZ$4,0)),"")</f>
        <v>1</v>
      </c>
      <c r="Y9" s="94">
        <f t="array" ref="Y9">IFERROR(INDEX(REPORT!$A$4:$BZ$100,MATCH($A9,REPORT!$A$4:$A$100,0),MATCH(Y$1,REPORT!$A$4:$BZ$4,0)),"")</f>
        <v>1</v>
      </c>
      <c r="Z9" s="94">
        <f t="array" ref="Z9">IFERROR(INDEX(REPORT!$A$4:$BZ$100,MATCH($A9,REPORT!$A$4:$A$100,0),MATCH(Z$1,REPORT!$A$4:$BZ$4,0)),"")</f>
        <v>0.22916666666666663</v>
      </c>
      <c r="AA9" s="94">
        <f t="array" ref="AA9">IFERROR(INDEX(REPORT!$A$4:$BZ$100,MATCH($A9,REPORT!$A$4:$A$100,0),MATCH(AA$1,REPORT!$A$4:$BZ$4,0)),"")</f>
        <v>0</v>
      </c>
      <c r="AB9" s="94">
        <f t="array" ref="AB9">IFERROR(INDEX(REPORT!$A$4:$BZ$100,MATCH($A9,REPORT!$A$4:$A$100,0),MATCH(AB$1,REPORT!$A$4:$BZ$4,0)),"")</f>
        <v>0.5</v>
      </c>
      <c r="AC9" s="94">
        <f t="array" ref="AC9">IFERROR(INDEX(REPORT!$A$4:$BZ$100,MATCH($A9,REPORT!$A$4:$A$100,0),MATCH(AC$1,REPORT!$A$4:$BZ$4,0)),"")</f>
        <v>0</v>
      </c>
      <c r="AD9" s="94">
        <f t="array" ref="AD9">IFERROR(INDEX(REPORT!$A$4:$BZ$100,MATCH($A9,REPORT!$A$4:$A$100,0),MATCH(AD$1,REPORT!$A$4:$BZ$4,0)),"")</f>
        <v>0.16666666666666666</v>
      </c>
      <c r="AE9" s="94">
        <f t="array" ref="AE9">IFERROR(INDEX(REPORT!$A$4:$BZ$100,MATCH($A9,REPORT!$A$4:$A$100,0),MATCH(AE$1,REPORT!$A$4:$BZ$4,0)),"")</f>
        <v>0.16666666666666666</v>
      </c>
      <c r="AF9" s="94">
        <f t="array" ref="AF9">IFERROR(INDEX(REPORT!$A$4:$BZ$100,MATCH($A9,REPORT!$A$4:$A$100,0),MATCH(AF$1,REPORT!$A$4:$BZ$4,0)),"")</f>
        <v>0.16666666666666666</v>
      </c>
      <c r="AG9" s="94">
        <f t="array" ref="AG9">IFERROR(INDEX(REPORT!$A$4:$BZ$100,MATCH($A9,REPORT!$A$4:$A$100,0),MATCH(AG$1,REPORT!$A$4:$BZ$4,0)),"")</f>
        <v>0.16666666666666666</v>
      </c>
      <c r="AH9" s="94">
        <f t="array" ref="AH9">IFERROR(INDEX(REPORT!$A$4:$BZ$100,MATCH($A9,REPORT!$A$4:$A$100,0),MATCH(AH$1,REPORT!$A$4:$BZ$4,0)),"")</f>
        <v>0.66666666666666663</v>
      </c>
      <c r="AI9" s="94">
        <f t="array" ref="AI9">IFERROR(INDEX(REPORT!$A$4:$BZ$100,MATCH($A9,REPORT!$A$4:$A$100,0),MATCH(AI$1,REPORT!$A$4:$BZ$4,0)),"")</f>
        <v>0.33333333333333331</v>
      </c>
      <c r="AJ9" s="94">
        <f t="array" ref="AJ9">IFERROR(INDEX(REPORT!$A$4:$BZ$100,MATCH($A9,REPORT!$A$4:$A$100,0),MATCH(AJ$1,REPORT!$A$4:$BZ$4,0)),"")</f>
        <v>0</v>
      </c>
      <c r="AK9" s="94">
        <f t="array" ref="AK9">IFERROR(INDEX(REPORT!$A$4:$BZ$100,MATCH($A9,REPORT!$A$4:$A$100,0),MATCH(AK$1,REPORT!$A$4:$BZ$4,0)),"")</f>
        <v>0</v>
      </c>
      <c r="AL9" s="94">
        <f t="array" ref="AL9">IFERROR(INDEX(REPORT!$A$4:$BZ$100,MATCH($A9,REPORT!$A$4:$A$100,0),MATCH(AL$1,REPORT!$A$4:$BZ$4,0)),"")</f>
        <v>0</v>
      </c>
      <c r="AM9" s="94">
        <f t="array" ref="AM9">IFERROR(INDEX(REPORT!$A$4:$BZ$100,MATCH($A9,REPORT!$A$4:$A$100,0),MATCH(AM$1,REPORT!$A$4:$BZ$4,0)),"")</f>
        <v>0</v>
      </c>
      <c r="AN9" s="94">
        <f t="array" ref="AN9">IFERROR(INDEX(REPORT!$A$4:$BZ$100,MATCH($A9,REPORT!$A$4:$A$100,0),MATCH(AN$1,REPORT!$A$4:$BZ$4,0)),"")</f>
        <v>0</v>
      </c>
      <c r="AO9" s="94">
        <f t="array" ref="AO9">IFERROR(INDEX(REPORT!$A$4:$BZ$100,MATCH($A9,REPORT!$A$4:$A$100,0),MATCH(AO$1,REPORT!$A$4:$BZ$4,0)),"")</f>
        <v>0</v>
      </c>
      <c r="AP9" s="94">
        <f t="array" ref="AP9">IFERROR(INDEX(REPORT!$A$4:$BZ$100,MATCH($A9,REPORT!$A$4:$A$100,0),MATCH(AP$1,REPORT!$A$4:$BZ$4,0)),"")</f>
        <v>0</v>
      </c>
      <c r="AQ9" s="94">
        <f t="array" ref="AQ9">IFERROR(INDEX(REPORT!$A$4:$BZ$100,MATCH($A9,REPORT!$A$4:$A$100,0),MATCH(AQ$1,REPORT!$A$4:$BZ$4,0)),"")</f>
        <v>0.33333333333333331</v>
      </c>
      <c r="AR9" s="94">
        <f t="array" ref="AR9">IFERROR(INDEX(REPORT!$A$4:$BZ$100,MATCH($A9,REPORT!$A$4:$A$100,0),MATCH(AR$1,REPORT!$A$4:$BZ$4,0)),"")</f>
        <v>0</v>
      </c>
      <c r="AS9" s="94">
        <f t="array" ref="AS9">IFERROR(INDEX(REPORT!$A$4:$BZ$100,MATCH($A9,REPORT!$A$4:$A$100,0),MATCH(AS$1,REPORT!$A$4:$BZ$4,0)),"")</f>
        <v>0.66666666666666663</v>
      </c>
      <c r="AT9" s="94">
        <f t="array" ref="AT9">IFERROR(INDEX(REPORT!$A$4:$BZ$100,MATCH($A9,REPORT!$A$4:$A$100,0),MATCH(AT$1,REPORT!$A$4:$BZ$4,0)),"")</f>
        <v>1</v>
      </c>
      <c r="AU9" s="94">
        <f t="array" ref="AU9">IFERROR(INDEX(REPORT!$A$4:$BZ$100,MATCH($A9,REPORT!$A$4:$A$100,0),MATCH(AU$1,REPORT!$A$4:$BZ$4,0)),"")</f>
        <v>0</v>
      </c>
      <c r="AV9" s="94">
        <f t="array" ref="AV9">IFERROR(INDEX(REPORT!$A$4:$BZ$100,MATCH($A9,REPORT!$A$4:$A$100,0),MATCH(AV$1,REPORT!$A$4:$BZ$4,0)),"")</f>
        <v>0</v>
      </c>
      <c r="AW9" s="94">
        <f t="array" ref="AW9">IFERROR(INDEX(REPORT!$A$4:$BZ$100,MATCH($A9,REPORT!$A$4:$A$100,0),MATCH(AW$1,REPORT!$A$4:$BZ$4,0)),"")</f>
        <v>3</v>
      </c>
      <c r="AX9" s="94">
        <f t="array" ref="AX9">IFERROR(INDEX(REPORT!$A$4:$BZ$100,MATCH($A9,REPORT!$A$4:$A$100,0),MATCH(AX$1,REPORT!$A$4:$BZ$4,0)),"")</f>
        <v>0.83333333333333337</v>
      </c>
      <c r="AY9" s="94">
        <f t="array" ref="AY9">IFERROR(INDEX(REPORT!$A$4:$BZ$100,MATCH($A9,REPORT!$A$4:$A$100,0),MATCH(AY$1,REPORT!$A$4:$BZ$4,0)),"")</f>
        <v>0</v>
      </c>
      <c r="AZ9" s="94">
        <f t="array" ref="AZ9">IFERROR(INDEX(REPORT!$A$4:$BZ$100,MATCH($A9,REPORT!$A$4:$A$100,0),MATCH(AZ$1,REPORT!$A$4:$BZ$4,0)),"")</f>
        <v>0</v>
      </c>
      <c r="BA9" s="94">
        <f t="array" ref="BA9">IFERROR(INDEX(REPORT!$A$4:$BZ$100,MATCH($A9,REPORT!$A$4:$A$100,0),MATCH(BA$1,REPORT!$A$4:$BZ$4,0)),"")</f>
        <v>5.7870370370370366E-5</v>
      </c>
      <c r="BB9" s="94">
        <f t="array" ref="BB9">IFERROR(INDEX(REPORT!$A$4:$BZ$100,MATCH($A9,REPORT!$A$4:$A$100,0),MATCH(BB$1,REPORT!$A$4:$BZ$4,0)),"")</f>
        <v>0</v>
      </c>
      <c r="BC9" s="94">
        <f t="array" ref="BC9">IFERROR(INDEX(REPORT!$A$4:$BZ$100,MATCH($A9,REPORT!$A$4:$A$100,0),MATCH(BC$1,REPORT!$A$4:$BZ$4,0)),"")</f>
        <v>6.4621913580246916E-4</v>
      </c>
      <c r="BD9" s="94">
        <f t="array" ref="BD9">IFERROR(INDEX(REPORT!$A$4:$BZ$100,MATCH($A9,REPORT!$A$4:$A$100,0),MATCH(BD$1,REPORT!$A$4:$BZ$4,0)),"")</f>
        <v>7.0408950617283951E-4</v>
      </c>
      <c r="BE9" s="94">
        <f t="array" ref="BE9">IFERROR(INDEX(REPORT!$A$4:$BZ$100,MATCH($A9,REPORT!$A$4:$A$100,0),MATCH(BE$1,REPORT!$A$4:$BZ$4,0)),"")</f>
        <v>8.0825617283950609E-4</v>
      </c>
      <c r="BF9" s="94">
        <f t="array" ref="BF9">IFERROR(INDEX(REPORT!$A$4:$BZ$100,MATCH($A9,REPORT!$A$4:$A$100,0),MATCH(BF$1,REPORT!$A$4:$BZ$4,0)),"")</f>
        <v>1.5123456790123457E-3</v>
      </c>
      <c r="BG9" s="94">
        <f t="array" ref="BG9">IFERROR(INDEX(REPORT!$A$4:$BZ$100,MATCH($A9,REPORT!$A$4:$A$100,0),MATCH(BG$1,REPORT!$A$4:$BZ$4,0)),"")</f>
        <v>4.820601851851852E-3</v>
      </c>
      <c r="BH9" s="94">
        <f t="array" ref="BH9">IFERROR(INDEX(REPORT!$A$4:$BZ$100,MATCH($A9,REPORT!$A$4:$A$100,0),MATCH(BH$1,REPORT!$A$4:$BZ$4,0)),"")</f>
        <v>6.3329475308641983E-3</v>
      </c>
    </row>
    <row r="10" spans="1:60" ht="15.75" customHeight="1">
      <c r="A10" s="95" t="str">
        <f>IF(LEN(REPORT!A13)&gt;2,REPORT!A13,"")</f>
        <v>HUME BANK</v>
      </c>
      <c r="B10" s="94">
        <f t="array" ref="B10">IFERROR(INDEX(REPORT!$A$4:$BZ$100,MATCH($A10,REPORT!$A$4:$A$100,0),MATCH(B$1,REPORT!$A$4:$BZ$4,0)),"")</f>
        <v>0.53170634920634918</v>
      </c>
      <c r="C10" s="94">
        <f t="array" ref="C10">IFERROR(INDEX(REPORT!$A$4:$BZ$100,MATCH($A10,REPORT!$A$4:$A$100,0),MATCH(C$1,REPORT!$A$4:$BZ$4,0)),"")</f>
        <v>1</v>
      </c>
      <c r="D10" s="94">
        <f t="array" ref="D10">IFERROR(INDEX(REPORT!$A$4:$BZ$100,MATCH($A10,REPORT!$A$4:$A$100,0),MATCH(D$1,REPORT!$A$4:$BZ$4,0)),"")</f>
        <v>1</v>
      </c>
      <c r="E10" s="94">
        <f t="array" ref="E10">IFERROR(INDEX(REPORT!$A$4:$BZ$100,MATCH($A10,REPORT!$A$4:$A$100,0),MATCH(E$1,REPORT!$A$4:$BZ$4,0)),"")</f>
        <v>1</v>
      </c>
      <c r="F10" s="94">
        <f t="array" ref="F10">IFERROR(INDEX(REPORT!$A$4:$BZ$100,MATCH($A10,REPORT!$A$4:$A$100,0),MATCH(F$1,REPORT!$A$4:$BZ$4,0)),"")</f>
        <v>1</v>
      </c>
      <c r="G10" s="94">
        <f t="array" ref="G10">IFERROR(INDEX(REPORT!$A$4:$BZ$100,MATCH($A10,REPORT!$A$4:$A$100,0),MATCH(G$1,REPORT!$A$4:$BZ$4,0)),"")</f>
        <v>0.69047619047619058</v>
      </c>
      <c r="H10" s="94">
        <f t="array" ref="H10">IFERROR(INDEX(REPORT!$A$4:$BZ$100,MATCH($A10,REPORT!$A$4:$A$100,0),MATCH(H$1,REPORT!$A$4:$BZ$4,0)),"")</f>
        <v>0</v>
      </c>
      <c r="I10" s="94">
        <f t="array" ref="I10">IFERROR(INDEX(REPORT!$A$4:$BZ$100,MATCH($A10,REPORT!$A$4:$A$100,0),MATCH(I$1,REPORT!$A$4:$BZ$4,0)),"")</f>
        <v>1</v>
      </c>
      <c r="J10" s="94">
        <f t="array" ref="J10">IFERROR(INDEX(REPORT!$A$4:$BZ$100,MATCH($A10,REPORT!$A$4:$A$100,0),MATCH(J$1,REPORT!$A$4:$BZ$4,0)),"")</f>
        <v>1</v>
      </c>
      <c r="K10" s="94">
        <f t="array" ref="K10">IFERROR(INDEX(REPORT!$A$4:$BZ$100,MATCH($A10,REPORT!$A$4:$A$100,0),MATCH(K$1,REPORT!$A$4:$BZ$4,0)),"")</f>
        <v>0.83333333333333337</v>
      </c>
      <c r="L10" s="94">
        <f t="array" ref="L10">IFERROR(INDEX(REPORT!$A$4:$BZ$100,MATCH($A10,REPORT!$A$4:$A$100,0),MATCH(L$1,REPORT!$A$4:$BZ$4,0)),"")</f>
        <v>1</v>
      </c>
      <c r="M10" s="94">
        <f t="array" ref="M10">IFERROR(INDEX(REPORT!$A$4:$BZ$100,MATCH($A10,REPORT!$A$4:$A$100,0),MATCH(M$1,REPORT!$A$4:$BZ$4,0)),"")</f>
        <v>0</v>
      </c>
      <c r="N10" s="94">
        <f t="array" ref="N10">IFERROR(INDEX(REPORT!$A$4:$BZ$100,MATCH($A10,REPORT!$A$4:$A$100,0),MATCH(N$1,REPORT!$A$4:$BZ$4,0)),"")</f>
        <v>1</v>
      </c>
      <c r="O10" s="94">
        <f t="array" ref="O10">IFERROR(INDEX(REPORT!$A$4:$BZ$100,MATCH($A10,REPORT!$A$4:$A$100,0),MATCH(O$1,REPORT!$A$4:$BZ$4,0)),"")</f>
        <v>1</v>
      </c>
      <c r="P10" s="94">
        <f t="array" ref="P10">IFERROR(INDEX(REPORT!$A$4:$BZ$100,MATCH($A10,REPORT!$A$4:$A$100,0),MATCH(P$1,REPORT!$A$4:$BZ$4,0)),"")</f>
        <v>1</v>
      </c>
      <c r="Q10" s="94">
        <f t="array" ref="Q10">IFERROR(INDEX(REPORT!$A$4:$BZ$100,MATCH($A10,REPORT!$A$4:$A$100,0),MATCH(Q$1,REPORT!$A$4:$BZ$4,0)),"")</f>
        <v>1</v>
      </c>
      <c r="R10" s="94">
        <f t="array" ref="R10">IFERROR(INDEX(REPORT!$A$4:$BZ$100,MATCH($A10,REPORT!$A$4:$A$100,0),MATCH(R$1,REPORT!$A$4:$BZ$4,0)),"")</f>
        <v>1</v>
      </c>
      <c r="S10" s="94">
        <f t="array" ref="S10">IFERROR(INDEX(REPORT!$A$4:$BZ$100,MATCH($A10,REPORT!$A$4:$A$100,0),MATCH(S$1,REPORT!$A$4:$BZ$4,0)),"")</f>
        <v>1</v>
      </c>
      <c r="T10" s="94">
        <f t="array" ref="T10">IFERROR(INDEX(REPORT!$A$4:$BZ$100,MATCH($A10,REPORT!$A$4:$A$100,0),MATCH(T$1,REPORT!$A$4:$BZ$4,0)),"")</f>
        <v>0.96666666666666679</v>
      </c>
      <c r="U10" s="94">
        <f t="array" ref="U10">IFERROR(INDEX(REPORT!$A$4:$BZ$100,MATCH($A10,REPORT!$A$4:$A$100,0),MATCH(U$1,REPORT!$A$4:$BZ$4,0)),"")</f>
        <v>0.83333333333333337</v>
      </c>
      <c r="V10" s="94">
        <f t="array" ref="V10">IFERROR(INDEX(REPORT!$A$4:$BZ$100,MATCH($A10,REPORT!$A$4:$A$100,0),MATCH(V$1,REPORT!$A$4:$BZ$4,0)),"")</f>
        <v>1</v>
      </c>
      <c r="W10" s="94">
        <f t="array" ref="W10">IFERROR(INDEX(REPORT!$A$4:$BZ$100,MATCH($A10,REPORT!$A$4:$A$100,0),MATCH(W$1,REPORT!$A$4:$BZ$4,0)),"")</f>
        <v>1</v>
      </c>
      <c r="X10" s="94">
        <f t="array" ref="X10">IFERROR(INDEX(REPORT!$A$4:$BZ$100,MATCH($A10,REPORT!$A$4:$A$100,0),MATCH(X$1,REPORT!$A$4:$BZ$4,0)),"")</f>
        <v>1</v>
      </c>
      <c r="Y10" s="94">
        <f t="array" ref="Y10">IFERROR(INDEX(REPORT!$A$4:$BZ$100,MATCH($A10,REPORT!$A$4:$A$100,0),MATCH(Y$1,REPORT!$A$4:$BZ$4,0)),"")</f>
        <v>1</v>
      </c>
      <c r="Z10" s="94">
        <f t="array" ref="Z10">IFERROR(INDEX(REPORT!$A$4:$BZ$100,MATCH($A10,REPORT!$A$4:$A$100,0),MATCH(Z$1,REPORT!$A$4:$BZ$4,0)),"")</f>
        <v>0.41666666666666663</v>
      </c>
      <c r="AA10" s="94">
        <f t="array" ref="AA10">IFERROR(INDEX(REPORT!$A$4:$BZ$100,MATCH($A10,REPORT!$A$4:$A$100,0),MATCH(AA$1,REPORT!$A$4:$BZ$4,0)),"")</f>
        <v>0.16666666666666666</v>
      </c>
      <c r="AB10" s="94">
        <f t="array" ref="AB10">IFERROR(INDEX(REPORT!$A$4:$BZ$100,MATCH($A10,REPORT!$A$4:$A$100,0),MATCH(AB$1,REPORT!$A$4:$BZ$4,0)),"")</f>
        <v>1</v>
      </c>
      <c r="AC10" s="94">
        <f t="array" ref="AC10">IFERROR(INDEX(REPORT!$A$4:$BZ$100,MATCH($A10,REPORT!$A$4:$A$100,0),MATCH(AC$1,REPORT!$A$4:$BZ$4,0)),"")</f>
        <v>0.83333333333333337</v>
      </c>
      <c r="AD10" s="94">
        <f t="array" ref="AD10">IFERROR(INDEX(REPORT!$A$4:$BZ$100,MATCH($A10,REPORT!$A$4:$A$100,0),MATCH(AD$1,REPORT!$A$4:$BZ$4,0)),"")</f>
        <v>0.16666666666666666</v>
      </c>
      <c r="AE10" s="94">
        <f t="array" ref="AE10">IFERROR(INDEX(REPORT!$A$4:$BZ$100,MATCH($A10,REPORT!$A$4:$A$100,0),MATCH(AE$1,REPORT!$A$4:$BZ$4,0)),"")</f>
        <v>0.16666666666666666</v>
      </c>
      <c r="AF10" s="94">
        <f t="array" ref="AF10">IFERROR(INDEX(REPORT!$A$4:$BZ$100,MATCH($A10,REPORT!$A$4:$A$100,0),MATCH(AF$1,REPORT!$A$4:$BZ$4,0)),"")</f>
        <v>0.16666666666666666</v>
      </c>
      <c r="AG10" s="94">
        <f t="array" ref="AG10">IFERROR(INDEX(REPORT!$A$4:$BZ$100,MATCH($A10,REPORT!$A$4:$A$100,0),MATCH(AG$1,REPORT!$A$4:$BZ$4,0)),"")</f>
        <v>0.33333333333333331</v>
      </c>
      <c r="AH10" s="94">
        <f t="array" ref="AH10">IFERROR(INDEX(REPORT!$A$4:$BZ$100,MATCH($A10,REPORT!$A$4:$A$100,0),MATCH(AH$1,REPORT!$A$4:$BZ$4,0)),"")</f>
        <v>0.5</v>
      </c>
      <c r="AI10" s="94">
        <f t="array" ref="AI10">IFERROR(INDEX(REPORT!$A$4:$BZ$100,MATCH($A10,REPORT!$A$4:$A$100,0),MATCH(AI$1,REPORT!$A$4:$BZ$4,0)),"")</f>
        <v>0.5</v>
      </c>
      <c r="AJ10" s="94">
        <f t="array" ref="AJ10">IFERROR(INDEX(REPORT!$A$4:$BZ$100,MATCH($A10,REPORT!$A$4:$A$100,0),MATCH(AJ$1,REPORT!$A$4:$BZ$4,0)),"")</f>
        <v>0</v>
      </c>
      <c r="AK10" s="94">
        <f t="array" ref="AK10">IFERROR(INDEX(REPORT!$A$4:$BZ$100,MATCH($A10,REPORT!$A$4:$A$100,0),MATCH(AK$1,REPORT!$A$4:$BZ$4,0)),"")</f>
        <v>0</v>
      </c>
      <c r="AL10" s="94">
        <f t="array" ref="AL10">IFERROR(INDEX(REPORT!$A$4:$BZ$100,MATCH($A10,REPORT!$A$4:$A$100,0),MATCH(AL$1,REPORT!$A$4:$BZ$4,0)),"")</f>
        <v>0</v>
      </c>
      <c r="AM10" s="94">
        <f t="array" ref="AM10">IFERROR(INDEX(REPORT!$A$4:$BZ$100,MATCH($A10,REPORT!$A$4:$A$100,0),MATCH(AM$1,REPORT!$A$4:$BZ$4,0)),"")</f>
        <v>0</v>
      </c>
      <c r="AN10" s="94">
        <f t="array" ref="AN10">IFERROR(INDEX(REPORT!$A$4:$BZ$100,MATCH($A10,REPORT!$A$4:$A$100,0),MATCH(AN$1,REPORT!$A$4:$BZ$4,0)),"")</f>
        <v>0</v>
      </c>
      <c r="AO10" s="94">
        <f t="array" ref="AO10">IFERROR(INDEX(REPORT!$A$4:$BZ$100,MATCH($A10,REPORT!$A$4:$A$100,0),MATCH(AO$1,REPORT!$A$4:$BZ$4,0)),"")</f>
        <v>0</v>
      </c>
      <c r="AP10" s="94">
        <f t="array" ref="AP10">IFERROR(INDEX(REPORT!$A$4:$BZ$100,MATCH($A10,REPORT!$A$4:$A$100,0),MATCH(AP$1,REPORT!$A$4:$BZ$4,0)),"")</f>
        <v>0</v>
      </c>
      <c r="AQ10" s="94">
        <f t="array" ref="AQ10">IFERROR(INDEX(REPORT!$A$4:$BZ$100,MATCH($A10,REPORT!$A$4:$A$100,0),MATCH(AQ$1,REPORT!$A$4:$BZ$4,0)),"")</f>
        <v>0.5</v>
      </c>
      <c r="AR10" s="94">
        <f t="array" ref="AR10">IFERROR(INDEX(REPORT!$A$4:$BZ$100,MATCH($A10,REPORT!$A$4:$A$100,0),MATCH(AR$1,REPORT!$A$4:$BZ$4,0)),"")</f>
        <v>0</v>
      </c>
      <c r="AS10" s="94">
        <f t="array" ref="AS10">IFERROR(INDEX(REPORT!$A$4:$BZ$100,MATCH($A10,REPORT!$A$4:$A$100,0),MATCH(AS$1,REPORT!$A$4:$BZ$4,0)),"")</f>
        <v>0.5</v>
      </c>
      <c r="AT10" s="94">
        <f t="array" ref="AT10">IFERROR(INDEX(REPORT!$A$4:$BZ$100,MATCH($A10,REPORT!$A$4:$A$100,0),MATCH(AT$1,REPORT!$A$4:$BZ$4,0)),"")</f>
        <v>1</v>
      </c>
      <c r="AU10" s="94">
        <f t="array" ref="AU10">IFERROR(INDEX(REPORT!$A$4:$BZ$100,MATCH($A10,REPORT!$A$4:$A$100,0),MATCH(AU$1,REPORT!$A$4:$BZ$4,0)),"")</f>
        <v>0</v>
      </c>
      <c r="AV10" s="94">
        <f t="array" ref="AV10">IFERROR(INDEX(REPORT!$A$4:$BZ$100,MATCH($A10,REPORT!$A$4:$A$100,0),MATCH(AV$1,REPORT!$A$4:$BZ$4,0)),"")</f>
        <v>0</v>
      </c>
      <c r="AW10" s="94">
        <f t="array" ref="AW10">IFERROR(INDEX(REPORT!$A$4:$BZ$100,MATCH($A10,REPORT!$A$4:$A$100,0),MATCH(AW$1,REPORT!$A$4:$BZ$4,0)),"")</f>
        <v>2</v>
      </c>
      <c r="AX10" s="94">
        <f t="array" ref="AX10">IFERROR(INDEX(REPORT!$A$4:$BZ$100,MATCH($A10,REPORT!$A$4:$A$100,0),MATCH(AX$1,REPORT!$A$4:$BZ$4,0)),"")</f>
        <v>0</v>
      </c>
      <c r="AY10" s="94">
        <f t="array" ref="AY10">IFERROR(INDEX(REPORT!$A$4:$BZ$100,MATCH($A10,REPORT!$A$4:$A$100,0),MATCH(AY$1,REPORT!$A$4:$BZ$4,0)),"")</f>
        <v>1</v>
      </c>
      <c r="AZ10" s="94">
        <f t="array" ref="AZ10">IFERROR(INDEX(REPORT!$A$4:$BZ$100,MATCH($A10,REPORT!$A$4:$A$100,0),MATCH(AZ$1,REPORT!$A$4:$BZ$4,0)),"")</f>
        <v>0</v>
      </c>
      <c r="BA10" s="94">
        <f t="array" ref="BA10">IFERROR(INDEX(REPORT!$A$4:$BZ$100,MATCH($A10,REPORT!$A$4:$A$100,0),MATCH(BA$1,REPORT!$A$4:$BZ$4,0)),"")</f>
        <v>1.3695987654320987E-4</v>
      </c>
      <c r="BB10" s="94">
        <f t="array" ref="BB10">IFERROR(INDEX(REPORT!$A$4:$BZ$100,MATCH($A10,REPORT!$A$4:$A$100,0),MATCH(BB$1,REPORT!$A$4:$BZ$4,0)),"")</f>
        <v>0</v>
      </c>
      <c r="BC10" s="94">
        <f t="array" ref="BC10">IFERROR(INDEX(REPORT!$A$4:$BZ$100,MATCH($A10,REPORT!$A$4:$A$100,0),MATCH(BC$1,REPORT!$A$4:$BZ$4,0)),"")</f>
        <v>1.6203703703703703E-4</v>
      </c>
      <c r="BD10" s="94">
        <f t="array" ref="BD10">IFERROR(INDEX(REPORT!$A$4:$BZ$100,MATCH($A10,REPORT!$A$4:$A$100,0),MATCH(BD$1,REPORT!$A$4:$BZ$4,0)),"")</f>
        <v>2.9899691358024688E-4</v>
      </c>
      <c r="BE10" s="94">
        <f t="array" ref="BE10">IFERROR(INDEX(REPORT!$A$4:$BZ$100,MATCH($A10,REPORT!$A$4:$A$100,0),MATCH(BE$1,REPORT!$A$4:$BZ$4,0)),"")</f>
        <v>4.4753086419753088E-4</v>
      </c>
      <c r="BF10" s="94">
        <f t="array" ref="BF10">IFERROR(INDEX(REPORT!$A$4:$BZ$100,MATCH($A10,REPORT!$A$4:$A$100,0),MATCH(BF$1,REPORT!$A$4:$BZ$4,0)),"")</f>
        <v>7.4652777777777781E-4</v>
      </c>
      <c r="BG10" s="94">
        <f t="array" ref="BG10">IFERROR(INDEX(REPORT!$A$4:$BZ$100,MATCH($A10,REPORT!$A$4:$A$100,0),MATCH(BG$1,REPORT!$A$4:$BZ$4,0)),"")</f>
        <v>4.8746141975308634E-3</v>
      </c>
      <c r="BH10" s="94">
        <f t="array" ref="BH10">IFERROR(INDEX(REPORT!$A$4:$BZ$100,MATCH($A10,REPORT!$A$4:$A$100,0),MATCH(BH$1,REPORT!$A$4:$BZ$4,0)),"")</f>
        <v>5.6211419753086425E-3</v>
      </c>
    </row>
    <row r="11" spans="1:60" ht="15.75" customHeight="1">
      <c r="A11" s="95" t="str">
        <f>IF(LEN(REPORT!A14)&gt;2,REPORT!A14,"")</f>
        <v>BANK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c r="A12" s="95" t="str">
        <f>IF(LEN(REPORT!A15)&gt;2,REPORT!A15,"")</f>
        <v>BANK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c r="A13" s="95" t="str">
        <f>IF(LEN(REPORT!A16)&gt;2,REPORT!A16,"")</f>
        <v>BANK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c r="A14" s="95" t="str">
        <f>IF(LEN(REPORT!A17)&gt;2,REPORT!A17,"")</f>
        <v>BANK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c r="A15" s="95" t="str">
        <f>IF(LEN(REPORT!A18)&gt;2,REPORT!A18,"")</f>
        <v>BANK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c r="A16" s="95" t="str">
        <f>IF(LEN(REPORT!A19)&gt;2,REPORT!A19,"")</f>
        <v>BANK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c r="A17" s="95" t="str">
        <f>IF(LEN(REPORT!A20)&gt;2,REPORT!A20,"")</f>
        <v>BANK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c r="A18" s="95" t="str">
        <f>IF(LEN(REPORT!A21)&gt;2,REPORT!A21,"")</f>
        <v>BANK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c r="A19" s="95" t="str">
        <f>IF(LEN(REPORT!A22)&gt;2,REPORT!A22,"")</f>
        <v>BANK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c r="A20" s="95" t="str">
        <f>IF(LEN(REPORT!A23)&gt;2,REPORT!A23,"")</f>
        <v>BANK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c r="A21" s="95" t="str">
        <f>IF(LEN(REPORT!A24)&gt;2,REPORT!A24,"")</f>
        <v>BANK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c r="A22" s="95" t="str">
        <f>IF(LEN(REPORT!A25)&gt;2,REPORT!A25,"")</f>
        <v>BANK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c r="A23" s="95" t="str">
        <f>IF(LEN(REPORT!A26)&gt;2,REPORT!A26,"")</f>
        <v>BANK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c r="A24" s="95" t="str">
        <f>IF(LEN(REPORT!A27)&gt;2,REPORT!A27,"")</f>
        <v>BANK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c r="A25" s="95" t="str">
        <f>IF(LEN(REPORT!A28)&gt;2,REPORT!A28,"")</f>
        <v>BANK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c r="A26" s="95" t="str">
        <f>IF(LEN(REPORT!A29)&gt;2,REPORT!A29,"")</f>
        <v>BANK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c r="A27" s="95" t="str">
        <f>IF(LEN(REPORT!A30)&gt;2,REPORT!A30,"")</f>
        <v>BANK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c r="A28" s="95" t="str">
        <f>IF(LEN(REPORT!A31)&gt;2,REPORT!A31,"")</f>
        <v>BANK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c r="A29" s="95" t="str">
        <f>IF(LEN(REPORT!A32)&gt;2,REPORT!A32,"")</f>
        <v>BANK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c r="A30" s="95" t="str">
        <f>IF(LEN(REPORT!A33)&gt;2,REPORT!A33,"")</f>
        <v>BANK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c r="A31" s="95" t="str">
        <f>IF(LEN(REPORT!A34)&gt;2,REPORT!A34,"")</f>
        <v>BANK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c r="A32" s="94" t="str">
        <f>IF(LEN(REPORT!A35)&gt;2,REPORT!A35,"")</f>
        <v>OVERALL</v>
      </c>
      <c r="B32" s="94">
        <f t="array" ref="B32">IFERROR(INDEX(REPORT!$A$4:$BZ$100,MATCH($A32,REPORT!$A$4:$A$100,0),MATCH(B$1,REPORT!$A$4:$BZ$4,0)),"")</f>
        <v>0.28809744268077597</v>
      </c>
      <c r="C32" s="94">
        <f t="array" ref="C32">IFERROR(INDEX(REPORT!$A$4:$BZ$100,MATCH($A32,REPORT!$A$4:$A$100,0),MATCH(C$1,REPORT!$A$4:$BZ$4,0)),"")</f>
        <v>0.82098765432098775</v>
      </c>
      <c r="D32" s="94">
        <f t="array" ref="D32">IFERROR(INDEX(REPORT!$A$4:$BZ$100,MATCH($A32,REPORT!$A$4:$A$100,0),MATCH(D$1,REPORT!$A$4:$BZ$4,0)),"")</f>
        <v>1</v>
      </c>
      <c r="E32" s="94">
        <f t="array" ref="E32">IFERROR(INDEX(REPORT!$A$4:$BZ$100,MATCH($A32,REPORT!$A$4:$A$100,0),MATCH(E$1,REPORT!$A$4:$BZ$4,0)),"")</f>
        <v>0.48148148148148145</v>
      </c>
      <c r="F32" s="94">
        <f t="array" ref="F32">IFERROR(INDEX(REPORT!$A$4:$BZ$100,MATCH($A32,REPORT!$A$4:$A$100,0),MATCH(F$1,REPORT!$A$4:$BZ$4,0)),"")</f>
        <v>0.98148148148148151</v>
      </c>
      <c r="G32" s="94">
        <f t="array" ref="G32">IFERROR(INDEX(REPORT!$A$4:$BZ$100,MATCH($A32,REPORT!$A$4:$A$100,0),MATCH(G$1,REPORT!$A$4:$BZ$4,0)),"")</f>
        <v>0.51446208112874781</v>
      </c>
      <c r="H32" s="94">
        <f t="array" ref="H32">IFERROR(INDEX(REPORT!$A$4:$BZ$100,MATCH($A32,REPORT!$A$4:$A$100,0),MATCH(H$1,REPORT!$A$4:$BZ$4,0)),"")</f>
        <v>0</v>
      </c>
      <c r="I32" s="94">
        <f t="array" ref="I32">IFERROR(INDEX(REPORT!$A$4:$BZ$100,MATCH($A32,REPORT!$A$4:$A$100,0),MATCH(I$1,REPORT!$A$4:$BZ$4,0)),"")</f>
        <v>0.79629629629629628</v>
      </c>
      <c r="J32" s="94">
        <f t="array" ref="J32">IFERROR(INDEX(REPORT!$A$4:$BZ$100,MATCH($A32,REPORT!$A$4:$A$100,0),MATCH(J$1,REPORT!$A$4:$BZ$4,0)),"")</f>
        <v>1</v>
      </c>
      <c r="K32" s="94">
        <f t="array" ref="K32">IFERROR(INDEX(REPORT!$A$4:$BZ$100,MATCH($A32,REPORT!$A$4:$A$100,0),MATCH(K$1,REPORT!$A$4:$BZ$4,0)),"")</f>
        <v>0.81481481481481477</v>
      </c>
      <c r="L32" s="94">
        <f t="array" ref="L32">IFERROR(INDEX(REPORT!$A$4:$BZ$100,MATCH($A32,REPORT!$A$4:$A$100,0),MATCH(L$1,REPORT!$A$4:$BZ$4,0)),"")</f>
        <v>0.1111111111111111</v>
      </c>
      <c r="M32" s="94">
        <f t="array" ref="M32">IFERROR(INDEX(REPORT!$A$4:$BZ$100,MATCH($A32,REPORT!$A$4:$A$100,0),MATCH(M$1,REPORT!$A$4:$BZ$4,0)),"")</f>
        <v>0</v>
      </c>
      <c r="N32" s="94">
        <f t="array" ref="N32">IFERROR(INDEX(REPORT!$A$4:$BZ$100,MATCH($A32,REPORT!$A$4:$A$100,0),MATCH(N$1,REPORT!$A$4:$BZ$4,0)),"")</f>
        <v>0.5185185185185186</v>
      </c>
      <c r="O32" s="94">
        <f t="array" ref="O32">IFERROR(INDEX(REPORT!$A$4:$BZ$100,MATCH($A32,REPORT!$A$4:$A$100,0),MATCH(O$1,REPORT!$A$4:$BZ$4,0)),"")</f>
        <v>0.6064814814814814</v>
      </c>
      <c r="P32" s="94">
        <f t="array" ref="P32">IFERROR(INDEX(REPORT!$A$4:$BZ$100,MATCH($A32,REPORT!$A$4:$A$100,0),MATCH(P$1,REPORT!$A$4:$BZ$4,0)),"")</f>
        <v>0.77777777777777779</v>
      </c>
      <c r="Q32" s="94">
        <f t="array" ref="Q32">IFERROR(INDEX(REPORT!$A$4:$BZ$100,MATCH($A32,REPORT!$A$4:$A$100,0),MATCH(Q$1,REPORT!$A$4:$BZ$4,0)),"")</f>
        <v>0.77777777777777779</v>
      </c>
      <c r="R32" s="94">
        <f t="array" ref="R32">IFERROR(INDEX(REPORT!$A$4:$BZ$100,MATCH($A32,REPORT!$A$4:$A$100,0),MATCH(R$1,REPORT!$A$4:$BZ$4,0)),"")</f>
        <v>0.57407407407407407</v>
      </c>
      <c r="S32" s="94">
        <f t="array" ref="S32">IFERROR(INDEX(REPORT!$A$4:$BZ$100,MATCH($A32,REPORT!$A$4:$A$100,0),MATCH(S$1,REPORT!$A$4:$BZ$4,0)),"")</f>
        <v>0.29629629629629628</v>
      </c>
      <c r="T32" s="94">
        <f t="array" ref="T32">IFERROR(INDEX(REPORT!$A$4:$BZ$100,MATCH($A32,REPORT!$A$4:$A$100,0),MATCH(T$1,REPORT!$A$4:$BZ$4,0)),"")</f>
        <v>0.76666666666666661</v>
      </c>
      <c r="U32" s="94">
        <f t="array" ref="U32">IFERROR(INDEX(REPORT!$A$4:$BZ$100,MATCH($A32,REPORT!$A$4:$A$100,0),MATCH(U$1,REPORT!$A$4:$BZ$4,0)),"")</f>
        <v>0.72222222222222221</v>
      </c>
      <c r="V32" s="94">
        <f t="array" ref="V32">IFERROR(INDEX(REPORT!$A$4:$BZ$100,MATCH($A32,REPORT!$A$4:$A$100,0),MATCH(V$1,REPORT!$A$4:$BZ$4,0)),"")</f>
        <v>0.88888888888888884</v>
      </c>
      <c r="W32" s="94">
        <f t="array" ref="W32">IFERROR(INDEX(REPORT!$A$4:$BZ$100,MATCH($A32,REPORT!$A$4:$A$100,0),MATCH(W$1,REPORT!$A$4:$BZ$4,0)),"")</f>
        <v>0.77777777777777779</v>
      </c>
      <c r="X32" s="94">
        <f t="array" ref="X32">IFERROR(INDEX(REPORT!$A$4:$BZ$100,MATCH($A32,REPORT!$A$4:$A$100,0),MATCH(X$1,REPORT!$A$4:$BZ$4,0)),"")</f>
        <v>1</v>
      </c>
      <c r="Y32" s="94">
        <f t="array" ref="Y32">IFERROR(INDEX(REPORT!$A$4:$BZ$100,MATCH($A32,REPORT!$A$4:$A$100,0),MATCH(Y$1,REPORT!$A$4:$BZ$4,0)),"")</f>
        <v>0.44444444444444442</v>
      </c>
      <c r="Z32" s="94">
        <f t="array" ref="Z32">IFERROR(INDEX(REPORT!$A$4:$BZ$100,MATCH($A32,REPORT!$A$4:$A$100,0),MATCH(Z$1,REPORT!$A$4:$BZ$4,0)),"")</f>
        <v>0.38425925925925924</v>
      </c>
      <c r="AA32" s="94">
        <f t="array" ref="AA32">IFERROR(INDEX(REPORT!$A$4:$BZ$100,MATCH($A32,REPORT!$A$4:$A$100,0),MATCH(AA$1,REPORT!$A$4:$BZ$4,0)),"")</f>
        <v>0.20370370370370369</v>
      </c>
      <c r="AB32" s="94">
        <f t="array" ref="AB32">IFERROR(INDEX(REPORT!$A$4:$BZ$100,MATCH($A32,REPORT!$A$4:$A$100,0),MATCH(AB$1,REPORT!$A$4:$BZ$4,0)),"")</f>
        <v>0.68518518518518523</v>
      </c>
      <c r="AC32" s="94">
        <f t="array" ref="AC32">IFERROR(INDEX(REPORT!$A$4:$BZ$100,MATCH($A32,REPORT!$A$4:$A$100,0),MATCH(AC$1,REPORT!$A$4:$BZ$4,0)),"")</f>
        <v>0.14814814814814817</v>
      </c>
      <c r="AD32" s="94">
        <f t="array" ref="AD32">IFERROR(INDEX(REPORT!$A$4:$BZ$100,MATCH($A32,REPORT!$A$4:$A$100,0),MATCH(AD$1,REPORT!$A$4:$BZ$4,0)),"")</f>
        <v>0.25925925925925924</v>
      </c>
      <c r="AE32" s="94">
        <f t="array" ref="AE32">IFERROR(INDEX(REPORT!$A$4:$BZ$100,MATCH($A32,REPORT!$A$4:$A$100,0),MATCH(AE$1,REPORT!$A$4:$BZ$4,0)),"")</f>
        <v>0.25925925925925924</v>
      </c>
      <c r="AF32" s="94">
        <f t="array" ref="AF32">IFERROR(INDEX(REPORT!$A$4:$BZ$100,MATCH($A32,REPORT!$A$4:$A$100,0),MATCH(AF$1,REPORT!$A$4:$BZ$4,0)),"")</f>
        <v>0.3888888888888889</v>
      </c>
      <c r="AG32" s="94">
        <f t="array" ref="AG32">IFERROR(INDEX(REPORT!$A$4:$BZ$100,MATCH($A32,REPORT!$A$4:$A$100,0),MATCH(AG$1,REPORT!$A$4:$BZ$4,0)),"")</f>
        <v>0.5</v>
      </c>
      <c r="AH32" s="94">
        <f t="array" ref="AH32">IFERROR(INDEX(REPORT!$A$4:$BZ$100,MATCH($A32,REPORT!$A$4:$A$100,0),MATCH(AH$1,REPORT!$A$4:$BZ$4,0)),"")</f>
        <v>0.62962962962962965</v>
      </c>
      <c r="AI32" s="94">
        <f t="array" ref="AI32">IFERROR(INDEX(REPORT!$A$4:$BZ$100,MATCH($A32,REPORT!$A$4:$A$100,0),MATCH(AI$1,REPORT!$A$4:$BZ$4,0)),"")</f>
        <v>0.57407407407407407</v>
      </c>
      <c r="AJ32" s="94">
        <f t="array" ref="AJ32">IFERROR(INDEX(REPORT!$A$4:$BZ$100,MATCH($A32,REPORT!$A$4:$A$100,0),MATCH(AJ$1,REPORT!$A$4:$BZ$4,0)),"")</f>
        <v>0.20370370370370372</v>
      </c>
      <c r="AK32" s="94">
        <f t="array" ref="AK32">IFERROR(INDEX(REPORT!$A$4:$BZ$100,MATCH($A32,REPORT!$A$4:$A$100,0),MATCH(AK$1,REPORT!$A$4:$BZ$4,0)),"")</f>
        <v>1.8518518518518517E-2</v>
      </c>
      <c r="AL32" s="94">
        <f t="array" ref="AL32">IFERROR(INDEX(REPORT!$A$4:$BZ$100,MATCH($A32,REPORT!$A$4:$A$100,0),MATCH(AL$1,REPORT!$A$4:$BZ$4,0)),"")</f>
        <v>0</v>
      </c>
      <c r="AM32" s="94">
        <f t="array" ref="AM32">IFERROR(INDEX(REPORT!$A$4:$BZ$100,MATCH($A32,REPORT!$A$4:$A$100,0),MATCH(AM$1,REPORT!$A$4:$BZ$4,0)),"")</f>
        <v>0.2592592592592593</v>
      </c>
      <c r="AN32" s="94">
        <f t="array" ref="AN32">IFERROR(INDEX(REPORT!$A$4:$BZ$100,MATCH($A32,REPORT!$A$4:$A$100,0),MATCH(AN$1,REPORT!$A$4:$BZ$4,0)),"")</f>
        <v>0.33333333333333331</v>
      </c>
      <c r="AO32" s="94">
        <f t="array" ref="AO32">IFERROR(INDEX(REPORT!$A$4:$BZ$100,MATCH($A32,REPORT!$A$4:$A$100,0),MATCH(AO$1,REPORT!$A$4:$BZ$4,0)),"")</f>
        <v>7.407407407407407E-2</v>
      </c>
      <c r="AP32" s="94">
        <f t="array" ref="AP32">IFERROR(INDEX(REPORT!$A$4:$BZ$100,MATCH($A32,REPORT!$A$4:$A$100,0),MATCH(AP$1,REPORT!$A$4:$BZ$4,0)),"")</f>
        <v>7.407407407407407E-2</v>
      </c>
      <c r="AQ32" s="94">
        <f t="array" ref="AQ32">IFERROR(INDEX(REPORT!$A$4:$BZ$100,MATCH($A32,REPORT!$A$4:$A$100,0),MATCH(AQ$1,REPORT!$A$4:$BZ$4,0)),"")</f>
        <v>0.3888888888888889</v>
      </c>
      <c r="AR32" s="94">
        <f t="array" ref="AR32">IFERROR(INDEX(REPORT!$A$4:$BZ$100,MATCH($A32,REPORT!$A$4:$A$100,0),MATCH(AR$1,REPORT!$A$4:$BZ$4,0)),"")</f>
        <v>3.7037037037037035E-2</v>
      </c>
      <c r="AS32" s="94">
        <f t="array" ref="AS32">IFERROR(INDEX(REPORT!$A$4:$BZ$100,MATCH($A32,REPORT!$A$4:$A$100,0),MATCH(AS$1,REPORT!$A$4:$BZ$4,0)),"")</f>
        <v>0.57407407407407407</v>
      </c>
      <c r="AT32" s="94">
        <f t="array" ref="AT32">IFERROR(INDEX(REPORT!$A$4:$BZ$100,MATCH($A32,REPORT!$A$4:$A$100,0),MATCH(AT$1,REPORT!$A$4:$BZ$4,0)),"")</f>
        <v>0.57407407407407407</v>
      </c>
      <c r="AU32" s="94">
        <f t="array" ref="AU32">IFERROR(INDEX(REPORT!$A$4:$BZ$100,MATCH($A32,REPORT!$A$4:$A$100,0),MATCH(AU$1,REPORT!$A$4:$BZ$4,0)),"")</f>
        <v>0</v>
      </c>
      <c r="AV32" s="94">
        <f t="array" ref="AV32">IFERROR(INDEX(REPORT!$A$4:$BZ$100,MATCH($A32,REPORT!$A$4:$A$100,0),MATCH(AV$1,REPORT!$A$4:$BZ$4,0)),"")</f>
        <v>0.42592592592592593</v>
      </c>
      <c r="AW32" s="94">
        <f t="array" ref="AW32">IFERROR(INDEX(REPORT!$A$4:$BZ$100,MATCH($A32,REPORT!$A$4:$A$100,0),MATCH(AW$1,REPORT!$A$4:$BZ$4,0)),"")</f>
        <v>3.0740740740740744</v>
      </c>
      <c r="AX32" s="94">
        <f t="array" ref="AX32">IFERROR(INDEX(REPORT!$A$4:$BZ$100,MATCH($A32,REPORT!$A$4:$A$100,0),MATCH(AX$1,REPORT!$A$4:$BZ$4,0)),"")</f>
        <v>0.33333333333333331</v>
      </c>
      <c r="AY32" s="94">
        <f t="array" ref="AY32">IFERROR(INDEX(REPORT!$A$4:$BZ$100,MATCH($A32,REPORT!$A$4:$A$100,0),MATCH(AY$1,REPORT!$A$4:$BZ$4,0)),"")</f>
        <v>0.21428571428571427</v>
      </c>
      <c r="AZ32" s="94">
        <f t="array" ref="AZ32">IFERROR(INDEX(REPORT!$A$4:$BZ$100,MATCH($A32,REPORT!$A$4:$A$100,0),MATCH(AZ$1,REPORT!$A$4:$BZ$4,0)),"")</f>
        <v>7.1428571428571425E-2</v>
      </c>
      <c r="BA32" s="94">
        <f t="array" ref="BA32">IFERROR(INDEX(REPORT!$A$4:$BZ$100,MATCH($A32,REPORT!$A$4:$A$100,0),MATCH(BA$1,REPORT!$A$4:$BZ$4,0)),"")</f>
        <v>1.5024862825788752E-4</v>
      </c>
      <c r="BB32" s="94">
        <f t="array" ref="BB32">IFERROR(INDEX(REPORT!$A$4:$BZ$100,MATCH($A32,REPORT!$A$4:$A$100,0),MATCH(BB$1,REPORT!$A$4:$BZ$4,0)),"")</f>
        <v>2.186213991769547E-5</v>
      </c>
      <c r="BC32" s="94">
        <f t="array" ref="BC32">IFERROR(INDEX(REPORT!$A$4:$BZ$100,MATCH($A32,REPORT!$A$4:$A$100,0),MATCH(BC$1,REPORT!$A$4:$BZ$4,0)),"")</f>
        <v>5.624142661179698E-4</v>
      </c>
      <c r="BD32" s="94">
        <f t="array" ref="BD32">IFERROR(INDEX(REPORT!$A$4:$BZ$100,MATCH($A32,REPORT!$A$4:$A$100,0),MATCH(BD$1,REPORT!$A$4:$BZ$4,0)),"")</f>
        <v>7.3452503429355289E-4</v>
      </c>
      <c r="BE32" s="94">
        <f t="array" ref="BE32">IFERROR(INDEX(REPORT!$A$4:$BZ$100,MATCH($A32,REPORT!$A$4:$A$100,0),MATCH(BE$1,REPORT!$A$4:$BZ$4,0)),"")</f>
        <v>5.6627229080932783E-4</v>
      </c>
      <c r="BF32" s="94">
        <f t="array" ref="BF32">IFERROR(INDEX(REPORT!$A$4:$BZ$100,MATCH($A32,REPORT!$A$4:$A$100,0),MATCH(BF$1,REPORT!$A$4:$BZ$4,0)),"")</f>
        <v>1.3007973251028806E-3</v>
      </c>
      <c r="BG32" s="94">
        <f t="array" ref="BG32">IFERROR(INDEX(REPORT!$A$4:$BZ$100,MATCH($A32,REPORT!$A$4:$A$100,0),MATCH(BG$1,REPORT!$A$4:$BZ$4,0)),"")</f>
        <v>3.6561213991769554E-3</v>
      </c>
      <c r="BH32" s="94">
        <f t="array" ref="BH32">IFERROR(INDEX(REPORT!$A$4:$BZ$100,MATCH($A32,REPORT!$A$4:$A$100,0),MATCH(BH$1,REPORT!$A$4:$BZ$4,0)),"")</f>
        <v>4.9569187242798352E-3</v>
      </c>
    </row>
    <row r="33" spans="1:60" ht="15.75" customHeight="1">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row r="62" spans="1:60" ht="15.75" customHeight="1"/>
    <row r="63" spans="1:60" ht="15.75" customHeight="1"/>
    <row r="64" spans="1:60"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B15" sqref="B15"/>
    </sheetView>
  </sheetViews>
  <sheetFormatPr baseColWidth="10" defaultColWidth="11.1640625" defaultRowHeight="16"/>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c r="A2" s="101" t="str">
        <f>REPORT!A2</f>
        <v>BANKS</v>
      </c>
      <c r="B2" s="102">
        <f>REPORT!C2</f>
        <v>46023</v>
      </c>
      <c r="C2" s="103">
        <f>SUM(D2:AG2)</f>
        <v>54</v>
      </c>
      <c r="D2" s="104">
        <f>ANZ!$C2</f>
        <v>6</v>
      </c>
      <c r="E2" s="104">
        <f>BENDIGO!$C2</f>
        <v>6</v>
      </c>
      <c r="F2" s="104">
        <f>CBA!$C2</f>
        <v>6</v>
      </c>
      <c r="G2" s="104">
        <f>ING!$C2</f>
        <v>6</v>
      </c>
      <c r="H2" s="104">
        <f>nab!$C2</f>
        <v>6</v>
      </c>
      <c r="I2" s="104">
        <f>WESTPAC!$C2</f>
        <v>6</v>
      </c>
      <c r="J2" s="104">
        <f>BANK_AUSTRALIA!$C2</f>
        <v>6</v>
      </c>
      <c r="K2" s="104">
        <f>GREAT_SOUTHERN!$C2</f>
        <v>6</v>
      </c>
      <c r="L2" s="104">
        <f>HUME!$C2</f>
        <v>6</v>
      </c>
      <c r="M2" s="104"/>
      <c r="N2" s="104"/>
      <c r="O2" s="104"/>
      <c r="P2" s="104"/>
      <c r="Q2" s="104"/>
      <c r="R2" s="104"/>
      <c r="S2" s="104"/>
      <c r="T2" s="104"/>
      <c r="U2" s="104"/>
      <c r="V2" s="104"/>
      <c r="W2" s="104"/>
      <c r="X2" s="104"/>
      <c r="Y2" s="104"/>
      <c r="Z2" s="104"/>
      <c r="AA2" s="104"/>
      <c r="AB2" s="104"/>
      <c r="AC2" s="104"/>
      <c r="AD2" s="104"/>
      <c r="AE2" s="104"/>
      <c r="AF2" s="104"/>
      <c r="AG2" s="104"/>
      <c r="AI2" s="105"/>
    </row>
    <row r="3" spans="1:37" ht="19">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c r="A4" s="112" t="s">
        <v>9</v>
      </c>
      <c r="B4" s="113">
        <f>IF(C2=0,"-",AVERAGE(D4:AG4))</f>
        <v>0.28809744268077597</v>
      </c>
      <c r="C4" s="114" t="s">
        <v>70</v>
      </c>
      <c r="D4" s="115">
        <f>IF(D$2=0,"-",ANZ!$B$4)</f>
        <v>0.58111111111111102</v>
      </c>
      <c r="E4" s="115">
        <f>IF(E$2=0,"-",BENDIGO!$B$4)</f>
        <v>0.11964285714285715</v>
      </c>
      <c r="F4" s="115">
        <f>IF(F$2=0,"-",CBA!$B$4)</f>
        <v>0.35393849206349209</v>
      </c>
      <c r="G4" s="115">
        <f>IF(G$2=0,"-",ING!$B$4)</f>
        <v>7.0744047619047581E-2</v>
      </c>
      <c r="H4" s="115">
        <f>IF(H$2=0,"-",nab!$B$4)</f>
        <v>0.13074404761904762</v>
      </c>
      <c r="I4" s="115">
        <f>IF(I$2=0,"-",WESTPAC!$B$4)</f>
        <v>0.15244047619047615</v>
      </c>
      <c r="J4" s="115">
        <f>IF(J$2=0,"-",BANK_AUSTRALIA!$B$4)</f>
        <v>0.23871031746031748</v>
      </c>
      <c r="K4" s="115">
        <f>IF(K$2=0,"-",GREAT_SOUTHERN!$B$4)</f>
        <v>0.41383928571428569</v>
      </c>
      <c r="L4" s="115">
        <f>IF(L$2=0,"-",HUME!$B$4)</f>
        <v>0.53170634920634918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c r="A6" s="123" t="s">
        <v>4</v>
      </c>
      <c r="B6" s="124">
        <f t="shared" ref="B6:B9" si="0">IF(C$2=0,"-",AVERAGE(D6:AG6))</f>
        <v>0.82098765432098775</v>
      </c>
      <c r="C6" s="125">
        <f>AJ21</f>
        <v>0.15</v>
      </c>
      <c r="D6" s="126">
        <f>IF(D$2=0,"-",ANZ!$B6)</f>
        <v>0.61111111111111116</v>
      </c>
      <c r="E6" s="126">
        <f>IF(E$2=0,"-",BENDIGO!$B6)</f>
        <v>1</v>
      </c>
      <c r="F6" s="126">
        <f>IF(F$2=0,"-",CBA!$B6)</f>
        <v>0.66666666666666663</v>
      </c>
      <c r="G6" s="126">
        <f>IF(G$2=0,"-",ING!$B6)</f>
        <v>1</v>
      </c>
      <c r="H6" s="126">
        <f>IF(H$2=0,"-",nab!$B6)</f>
        <v>0.72222222222222232</v>
      </c>
      <c r="I6" s="126">
        <f>IF(I$2=0,"-",WESTPAC!$B6)</f>
        <v>0.72222222222222232</v>
      </c>
      <c r="J6" s="126">
        <f>IF(J$2=0,"-",BANK_AUSTRALIA!$B6)</f>
        <v>1</v>
      </c>
      <c r="K6" s="126">
        <f>IF(K$2=0,"-",GREAT_SOUTHERN!$B6)</f>
        <v>0.66666666666666663</v>
      </c>
      <c r="L6" s="126">
        <f>IF(L$2=0,"-",HUME!$B6)</f>
        <v>1</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c r="A7" s="129" t="str">
        <f>REPORT!E4</f>
        <v>CONTACT NUMBER LISTED ON GOOGLE</v>
      </c>
      <c r="B7" s="130">
        <f t="shared" si="0"/>
        <v>1</v>
      </c>
      <c r="C7" s="131" t="s">
        <v>70</v>
      </c>
      <c r="D7" s="132">
        <f>IF(D$2=0,"-",ANZ!$B7)</f>
        <v>1</v>
      </c>
      <c r="E7" s="132">
        <f>IF(E$2=0,"-",BENDIGO!$B7)</f>
        <v>1</v>
      </c>
      <c r="F7" s="132">
        <f>IF(F$2=0,"-",CBA!$B7)</f>
        <v>1</v>
      </c>
      <c r="G7" s="132">
        <f>IF(G$2=0,"-",ING!$B7)</f>
        <v>1</v>
      </c>
      <c r="H7" s="132">
        <f>IF(H$2=0,"-",nab!$B7)</f>
        <v>1</v>
      </c>
      <c r="I7" s="132">
        <f>IF(I$2=0,"-",WESTPAC!$B7)</f>
        <v>1</v>
      </c>
      <c r="J7" s="132">
        <f>IF(J$2=0,"-",BANK_AUSTRALIA!$B7)</f>
        <v>1</v>
      </c>
      <c r="K7" s="132">
        <f>IF(K$2=0,"-",GREAT_SOUTHERN!$B7)</f>
        <v>1</v>
      </c>
      <c r="L7" s="132">
        <f>IF(L$2=0,"-",HUME!$B7)</f>
        <v>1</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c r="A8" s="135" t="str">
        <f>REPORT!F4</f>
        <v>CONTACT NUMBER PROMINENT ON HOMEPAGE</v>
      </c>
      <c r="B8" s="136">
        <f t="shared" si="0"/>
        <v>0.48148148148148145</v>
      </c>
      <c r="C8" s="137" t="s">
        <v>70</v>
      </c>
      <c r="D8" s="138">
        <f>IF(D$2=0,"-",ANZ!$B8)</f>
        <v>0</v>
      </c>
      <c r="E8" s="138">
        <f>IF(E$2=0,"-",BENDIGO!$B8)</f>
        <v>1</v>
      </c>
      <c r="F8" s="138">
        <f>IF(F$2=0,"-",CBA!$B8)</f>
        <v>0</v>
      </c>
      <c r="G8" s="138">
        <f>IF(G$2=0,"-",ING!$B8)</f>
        <v>1</v>
      </c>
      <c r="H8" s="138">
        <f>IF(H$2=0,"-",nab!$B8)</f>
        <v>0.16666666666666666</v>
      </c>
      <c r="I8" s="138">
        <f>IF(I$2=0,"-",WESTPAC!$B8)</f>
        <v>0.16666666666666666</v>
      </c>
      <c r="J8" s="138">
        <f>IF(J$2=0,"-",BANK_AUSTRALIA!$B8)</f>
        <v>1</v>
      </c>
      <c r="K8" s="138">
        <f>IF(K$2=0,"-",GREAT_SOUTHERN!$B8)</f>
        <v>0</v>
      </c>
      <c r="L8" s="138">
        <f>IF(L$2=0,"-",HUME!$B8)</f>
        <v>1</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c r="A9" s="141" t="str">
        <f>REPORT!G4</f>
        <v>CONTACT NUMBER PROMINENT IN 'CONTACT US'</v>
      </c>
      <c r="B9" s="142">
        <f t="shared" si="0"/>
        <v>0.98148148148148151</v>
      </c>
      <c r="C9" s="143" t="s">
        <v>70</v>
      </c>
      <c r="D9" s="144">
        <f>IF(D$2=0,"-",ANZ!$B9)</f>
        <v>0.83333333333333337</v>
      </c>
      <c r="E9" s="144">
        <f>IF(E$2=0,"-",BENDIGO!$B9)</f>
        <v>1</v>
      </c>
      <c r="F9" s="144">
        <f>IF(F$2=0,"-",CBA!$B9)</f>
        <v>1</v>
      </c>
      <c r="G9" s="144">
        <f>IF(G$2=0,"-",ING!$B9)</f>
        <v>1</v>
      </c>
      <c r="H9" s="144">
        <f>IF(H$2=0,"-",nab!$B9)</f>
        <v>1</v>
      </c>
      <c r="I9" s="144">
        <f>IF(I$2=0,"-",WESTPAC!$B9)</f>
        <v>1</v>
      </c>
      <c r="J9" s="144">
        <f>IF(J$2=0,"-",BANK_AUSTRALIA!$B9)</f>
        <v>1</v>
      </c>
      <c r="K9" s="144">
        <f>IF(K$2=0,"-",GREAT_SOUTHERN!$B9)</f>
        <v>1</v>
      </c>
      <c r="L9" s="144">
        <f>IF(L$2=0,"-",HUME!$B9)</f>
        <v>1</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c r="A11" s="152" t="s">
        <v>5</v>
      </c>
      <c r="B11" s="153">
        <f t="shared" ref="B11:B16" si="1">IF(C$2=0,"-",AVERAGE(D11:AG11))</f>
        <v>0.51446208112874781</v>
      </c>
      <c r="C11" s="154">
        <f>AJ22</f>
        <v>0.25</v>
      </c>
      <c r="D11" s="126">
        <f>IF(D$2=0,"-",ANZ!$B11)</f>
        <v>0.44444444444444442</v>
      </c>
      <c r="E11" s="126">
        <f>IF(E$2=0,"-",BENDIGO!$B11)</f>
        <v>0.45238095238095238</v>
      </c>
      <c r="F11" s="126">
        <f>IF(F$2=0,"-",CBA!$B11)</f>
        <v>0.33333333333333337</v>
      </c>
      <c r="G11" s="126">
        <f>IF(G$2=0,"-",ING!$B11)</f>
        <v>0.7142857142857143</v>
      </c>
      <c r="H11" s="126">
        <f>IF(H$2=0,"-",nab!$B11)</f>
        <v>0.52380952380952384</v>
      </c>
      <c r="I11" s="126">
        <f>IF(I$2=0,"-",WESTPAC!$B11)</f>
        <v>0.40476190476190477</v>
      </c>
      <c r="J11" s="126">
        <f>IF(J$2=0,"-",BANK_AUSTRALIA!$B11)</f>
        <v>0.39999999999999997</v>
      </c>
      <c r="K11" s="126">
        <f>IF(K$2=0,"-",GREAT_SOUTHERN!$B11)</f>
        <v>0.66666666666666674</v>
      </c>
      <c r="L11" s="126">
        <f>IF(L$2=0,"-",HUME!$B11)</f>
        <v>0.69047619047619058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c r="A12" s="155" t="str">
        <f>REPORT!I4</f>
        <v>NO MENUS</v>
      </c>
      <c r="B12" s="156">
        <f t="shared" si="1"/>
        <v>0</v>
      </c>
      <c r="C12" s="131" t="s">
        <v>70</v>
      </c>
      <c r="D12" s="132">
        <f>IF(D$2=0,"-",ANZ!$B12)</f>
        <v>0</v>
      </c>
      <c r="E12" s="132">
        <f>IF(E$2=0,"-",BENDIGO!$B12)</f>
        <v>0</v>
      </c>
      <c r="F12" s="132">
        <f>IF(F$2=0,"-",CBA!$B12)</f>
        <v>0</v>
      </c>
      <c r="G12" s="132">
        <f>IF(G$2=0,"-",ING!$B12)</f>
        <v>0</v>
      </c>
      <c r="H12" s="132">
        <f>IF(H$2=0,"-",nab!$B12)</f>
        <v>0</v>
      </c>
      <c r="I12" s="132">
        <f>IF(I$2=0,"-",WESTPAC!$B12)</f>
        <v>0</v>
      </c>
      <c r="J12" s="132">
        <f>IF(J$2=0,"-",BANK_AUSTRALIA!$B12)</f>
        <v>0</v>
      </c>
      <c r="K12" s="132">
        <f>IF(K$2=0,"-",GREAT_SOUTHERN!$B12)</f>
        <v>0</v>
      </c>
      <c r="L12" s="132">
        <f>IF(L$2=0,"-",HUME!$B12)</f>
        <v>0</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c r="A13" s="157" t="str">
        <f>REPORT!J4</f>
        <v>MAX. 3 MENU LAYERS</v>
      </c>
      <c r="B13" s="158">
        <f t="shared" si="1"/>
        <v>0.79629629629629628</v>
      </c>
      <c r="C13" s="137" t="s">
        <v>70</v>
      </c>
      <c r="D13" s="138">
        <f>IF(D$2=0,"-",ANZ!$B13)</f>
        <v>0.66666666666666663</v>
      </c>
      <c r="E13" s="138">
        <f>IF(E$2=0,"-",BENDIGO!$B13)</f>
        <v>1</v>
      </c>
      <c r="F13" s="138">
        <f>IF(F$2=0,"-",CBA!$B13)</f>
        <v>0.83333333333333337</v>
      </c>
      <c r="G13" s="138">
        <f>IF(G$2=0,"-",ING!$B13)</f>
        <v>1</v>
      </c>
      <c r="H13" s="138">
        <f>IF(H$2=0,"-",nab!$B13)</f>
        <v>0.66666666666666663</v>
      </c>
      <c r="I13" s="138">
        <f>IF(I$2=0,"-",WESTPAC!$B13)</f>
        <v>0</v>
      </c>
      <c r="J13" s="138">
        <f>IF(J$2=0,"-",BANK_AUSTRALIA!$B13)</f>
        <v>1</v>
      </c>
      <c r="K13" s="138">
        <f>IF(K$2=0,"-",GREAT_SOUTHERN!$B13)</f>
        <v>1</v>
      </c>
      <c r="L13" s="138">
        <f>IF(L$2=0,"-",HUME!$B13)</f>
        <v>1</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c r="A14" s="155" t="str">
        <f>REPORT!K4</f>
        <v>MAX. 4 OPTIONS TO SELECTION</v>
      </c>
      <c r="B14" s="156">
        <f t="shared" si="1"/>
        <v>1</v>
      </c>
      <c r="C14" s="131"/>
      <c r="D14" s="132">
        <f>IF(D$2=0,"-",ANZ!$B14)</f>
        <v>1</v>
      </c>
      <c r="E14" s="132">
        <f>IF(E$2=0,"-",BENDIGO!$B14)</f>
        <v>1</v>
      </c>
      <c r="F14" s="132">
        <f>IF(F$2=0,"-",CBA!$B14)</f>
        <v>1</v>
      </c>
      <c r="G14" s="132">
        <f>IF(G$2=0,"-",ING!$B14)</f>
        <v>1</v>
      </c>
      <c r="H14" s="132">
        <f>IF(H$2=0,"-",nab!$B14)</f>
        <v>1</v>
      </c>
      <c r="I14" s="132">
        <f>IF(I$2=0,"-",WESTPAC!$B14)</f>
        <v>1</v>
      </c>
      <c r="J14" s="132">
        <f>IF(J$2=0,"-",BANK_AUSTRALIA!$B14)</f>
        <v>1</v>
      </c>
      <c r="K14" s="132">
        <f>IF(K$2=0,"-",GREAT_SOUTHERN!$B14)</f>
        <v>1</v>
      </c>
      <c r="L14" s="132">
        <f>IF(L$2=0,"-",HUME!$B14)</f>
        <v>1</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c r="A15" s="157" t="str">
        <f>REPORT!L4</f>
        <v>MAX. 2 PRE MENU MESSAGES</v>
      </c>
      <c r="B15" s="158">
        <f t="shared" si="1"/>
        <v>0.81481481481481477</v>
      </c>
      <c r="C15" s="137"/>
      <c r="D15" s="138">
        <f>IF(D$2=0,"-",ANZ!$B15)</f>
        <v>1</v>
      </c>
      <c r="E15" s="138">
        <f>IF(E$2=0,"-",BENDIGO!$B15)</f>
        <v>1</v>
      </c>
      <c r="F15" s="138">
        <f>IF(F$2=0,"-",CBA!$B15)</f>
        <v>0.5</v>
      </c>
      <c r="G15" s="138">
        <f>IF(G$2=0,"-",ING!$B15)</f>
        <v>1</v>
      </c>
      <c r="H15" s="138">
        <f>IF(H$2=0,"-",nab!$B15)</f>
        <v>1</v>
      </c>
      <c r="I15" s="138">
        <f>IF(I$2=0,"-",WESTPAC!$B15)</f>
        <v>1</v>
      </c>
      <c r="J15" s="138">
        <f>IF(J$2=0,"-",BANK_AUSTRALIA!$B15)</f>
        <v>0</v>
      </c>
      <c r="K15" s="138">
        <f>IF(K$2=0,"-",GREAT_SOUTHERN!$B15)</f>
        <v>1</v>
      </c>
      <c r="L15" s="138">
        <f>IF(L$2=0,"-",HUME!$B15)</f>
        <v>0.83333333333333337</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c r="A16" s="155" t="str">
        <f>REPORT!M4</f>
        <v>MAX. 2 POST MENU MESSAGES</v>
      </c>
      <c r="B16" s="156">
        <f t="shared" si="1"/>
        <v>0.1111111111111111</v>
      </c>
      <c r="C16" s="131"/>
      <c r="D16" s="132">
        <f>IF(D$2=0,"-",ANZ!$B16)</f>
        <v>0</v>
      </c>
      <c r="E16" s="132">
        <f>IF(E$2=0,"-",BENDIGO!$B16)</f>
        <v>0</v>
      </c>
      <c r="F16" s="132">
        <f>IF(F$2=0,"-",CBA!$B16)</f>
        <v>0</v>
      </c>
      <c r="G16" s="132">
        <f>IF(G$2=0,"-",ING!$B16)</f>
        <v>0</v>
      </c>
      <c r="H16" s="132">
        <f>IF(H$2=0,"-",nab!$B16)</f>
        <v>0</v>
      </c>
      <c r="I16" s="132">
        <f>IF(I$2=0,"-",WESTPAC!$B16)</f>
        <v>0</v>
      </c>
      <c r="J16" s="132">
        <f>IF(J$2=0,"-",BANK_AUSTRALIA!$B16)</f>
        <v>0</v>
      </c>
      <c r="K16" s="132">
        <f>IF(K$2=0,"-",GREAT_SOUTHERN!$B16)</f>
        <v>0</v>
      </c>
      <c r="L16" s="132">
        <f>IF(L$2=0,"-",HUME!$B16)</f>
        <v>1</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c r="A17" s="157" t="str">
        <f>REPORT!N4</f>
        <v>ADVISED WAIT TIME OR QUEUE POSITION</v>
      </c>
      <c r="B17" s="158">
        <f>IF(C$2=0,"-",IFERROR(AVERAGE(D17:AG17), "-"))</f>
        <v>0.35</v>
      </c>
      <c r="C17" s="137"/>
      <c r="D17" s="138" t="str">
        <f>IF(D$2=0,"-",ANZ!$B17)</f>
        <v>-</v>
      </c>
      <c r="E17" s="138">
        <f>IF(E$2=0,"-",BENDIGO!$B17)</f>
        <v>0</v>
      </c>
      <c r="F17" s="138">
        <f>IF(F$2=0,"-",CBA!$B17)</f>
        <v>0</v>
      </c>
      <c r="G17" s="138">
        <f>IF(G$2=0,"-",ING!$B17)</f>
        <v>1</v>
      </c>
      <c r="H17" s="138">
        <f>IF(H$2=0,"-",nab!$B17)</f>
        <v>0</v>
      </c>
      <c r="I17" s="138">
        <f>IF(I$2=0,"-",WESTPAC!$B17)</f>
        <v>0</v>
      </c>
      <c r="J17" s="138">
        <f>IF(J$2=0,"-",BANK_AUSTRALIA!$B17)</f>
        <v>0.8</v>
      </c>
      <c r="K17" s="138">
        <f>IF(K$2=0,"-",GREAT_SOUTHERN!$B17)</f>
        <v>1</v>
      </c>
      <c r="L17" s="138">
        <f>IF(L$2=0,"-",HUME!$B17)</f>
        <v>0</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c r="A18" s="159" t="str">
        <f>REPORT!O4</f>
        <v>NO REDUNDANT MESSAGES</v>
      </c>
      <c r="B18" s="160">
        <f>IF(C$2=0,"-",AVERAGE(D18:AG18))</f>
        <v>0.5185185185185186</v>
      </c>
      <c r="C18" s="143" t="s">
        <v>70</v>
      </c>
      <c r="D18" s="161">
        <f>IF(D$2=0,"-",ANZ!$B18)</f>
        <v>0</v>
      </c>
      <c r="E18" s="161">
        <f>IF(E$2=0,"-",BENDIGO!$B18)</f>
        <v>0.16666666666666666</v>
      </c>
      <c r="F18" s="161">
        <f>IF(F$2=0,"-",CBA!$B18)</f>
        <v>0</v>
      </c>
      <c r="G18" s="161">
        <f>IF(G$2=0,"-",ING!$B18)</f>
        <v>1</v>
      </c>
      <c r="H18" s="161">
        <f>IF(H$2=0,"-",nab!$B18)</f>
        <v>1</v>
      </c>
      <c r="I18" s="161">
        <f>IF(I$2=0,"-",WESTPAC!$B18)</f>
        <v>0.83333333333333337</v>
      </c>
      <c r="J18" s="161">
        <f>IF(J$2=0,"-",BANK_AUSTRALIA!$B18)</f>
        <v>0</v>
      </c>
      <c r="K18" s="161">
        <f>IF(K$2=0,"-",GREAT_SOUTHERN!$B18)</f>
        <v>0.66666666666666663</v>
      </c>
      <c r="L18" s="161">
        <f>IF(L$2=0,"-",HUME!$B18)</f>
        <v>1</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c r="A20" s="123" t="s">
        <v>6</v>
      </c>
      <c r="B20" s="124">
        <f t="shared" ref="B20:B24" si="2">IF(C$2=0,"-",AVERAGE(D20:AG20))</f>
        <v>0.6064814814814814</v>
      </c>
      <c r="C20" s="164">
        <f>AJ23</f>
        <v>0.2</v>
      </c>
      <c r="D20" s="126">
        <f>IF(D$2=0,"-",ANZ!$B20)</f>
        <v>0.45833333333333337</v>
      </c>
      <c r="E20" s="126">
        <f>IF(E$2=0,"-",BENDIGO!$B20)</f>
        <v>0.75</v>
      </c>
      <c r="F20" s="126">
        <f>IF(F$2=0,"-",CBA!$B20)</f>
        <v>0.20833333333333334</v>
      </c>
      <c r="G20" s="126">
        <f>IF(G$2=0,"-",ING!$B20)</f>
        <v>0.29166666666666669</v>
      </c>
      <c r="H20" s="126">
        <f>IF(H$2=0,"-",nab!$B20)</f>
        <v>0.66666666666666663</v>
      </c>
      <c r="I20" s="126">
        <f>IF(I$2=0,"-",WESTPAC!$B20)</f>
        <v>0.5</v>
      </c>
      <c r="J20" s="126">
        <f>IF(J$2=0,"-",BANK_AUSTRALIA!$B20)</f>
        <v>0.91666666666666663</v>
      </c>
      <c r="K20" s="126">
        <f>IF(K$2=0,"-",GREAT_SOUTHERN!$B20)</f>
        <v>0.66666666666666674</v>
      </c>
      <c r="L20" s="126">
        <f>IF(L$2=0,"-",HUME!$B20)</f>
        <v>1</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404" t="s">
        <v>115</v>
      </c>
      <c r="AJ20" s="405"/>
    </row>
    <row r="21" spans="1:36" ht="19">
      <c r="A21" s="129" t="str">
        <f>REPORT!Q4</f>
        <v>REQUIRED OPTIONS OBVIOUS IN ALL MENUS</v>
      </c>
      <c r="B21" s="130">
        <f t="shared" si="2"/>
        <v>0.77777777777777779</v>
      </c>
      <c r="C21" s="165" t="s">
        <v>70</v>
      </c>
      <c r="D21" s="132">
        <f>IF(D$2=0,"-",ANZ!$B21)</f>
        <v>1</v>
      </c>
      <c r="E21" s="132">
        <f>IF(E$2=0,"-",BENDIGO!$B21)</f>
        <v>1</v>
      </c>
      <c r="F21" s="132">
        <f>IF(F$2=0,"-",CBA!$B21)</f>
        <v>0.83333333333333337</v>
      </c>
      <c r="G21" s="132">
        <f>IF(G$2=0,"-",ING!$B21)</f>
        <v>0.16666666666666666</v>
      </c>
      <c r="H21" s="132">
        <f>IF(H$2=0,"-",nab!$B21)</f>
        <v>1</v>
      </c>
      <c r="I21" s="132">
        <f>IF(I$2=0,"-",WESTPAC!$B21)</f>
        <v>0</v>
      </c>
      <c r="J21" s="132">
        <f>IF(J$2=0,"-",BANK_AUSTRALIA!$B21)</f>
        <v>1</v>
      </c>
      <c r="K21" s="132">
        <f>IF(K$2=0,"-",GREAT_SOUTHERN!$B21)</f>
        <v>1</v>
      </c>
      <c r="L21" s="132">
        <f>IF(L$2=0,"-",HUME!$B21)</f>
        <v>1</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c r="A22" s="135" t="str">
        <f>REPORT!R4</f>
        <v>ACCEPTED ALL RESPONSES &amp; SELECTIONS</v>
      </c>
      <c r="B22" s="136">
        <f t="shared" si="2"/>
        <v>0.77777777777777779</v>
      </c>
      <c r="C22" s="168" t="s">
        <v>70</v>
      </c>
      <c r="D22" s="138">
        <f>IF(D$2=0,"-",ANZ!$B22)</f>
        <v>0.83333333333333337</v>
      </c>
      <c r="E22" s="138">
        <f>IF(E$2=0,"-",BENDIGO!$B22)</f>
        <v>1</v>
      </c>
      <c r="F22" s="138">
        <f>IF(F$2=0,"-",CBA!$B22)</f>
        <v>0</v>
      </c>
      <c r="G22" s="138">
        <f>IF(G$2=0,"-",ING!$B22)</f>
        <v>1</v>
      </c>
      <c r="H22" s="138">
        <f>IF(H$2=0,"-",nab!$B22)</f>
        <v>0.66666666666666663</v>
      </c>
      <c r="I22" s="138">
        <f>IF(I$2=0,"-",WESTPAC!$B22)</f>
        <v>1</v>
      </c>
      <c r="J22" s="138">
        <f>IF(J$2=0,"-",BANK_AUSTRALIA!$B22)</f>
        <v>1</v>
      </c>
      <c r="K22" s="138">
        <f>IF(K$2=0,"-",GREAT_SOUTHERN!$B22)</f>
        <v>0.5</v>
      </c>
      <c r="L22" s="138">
        <f>IF(L$2=0,"-",HUME!$B22)</f>
        <v>1</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c r="A23" s="129" t="str">
        <f>REPORT!S4</f>
        <v>ALL MESSAGES RELEVANT TO SELECTIONS</v>
      </c>
      <c r="B23" s="130">
        <f t="shared" si="2"/>
        <v>0.57407407407407407</v>
      </c>
      <c r="C23" s="165" t="s">
        <v>70</v>
      </c>
      <c r="D23" s="132">
        <f>IF(D$2=0,"-",ANZ!$B23)</f>
        <v>0</v>
      </c>
      <c r="E23" s="132">
        <f>IF(E$2=0,"-",BENDIGO!$B23)</f>
        <v>1</v>
      </c>
      <c r="F23" s="132">
        <f>IF(F$2=0,"-",CBA!$B23)</f>
        <v>0</v>
      </c>
      <c r="G23" s="132">
        <f>IF(G$2=0,"-",ING!$B23)</f>
        <v>0</v>
      </c>
      <c r="H23" s="132">
        <f>IF(H$2=0,"-",nab!$B23)</f>
        <v>1</v>
      </c>
      <c r="I23" s="132">
        <f>IF(I$2=0,"-",WESTPAC!$B23)</f>
        <v>1</v>
      </c>
      <c r="J23" s="132">
        <f>IF(J$2=0,"-",BANK_AUSTRALIA!$B23)</f>
        <v>1</v>
      </c>
      <c r="K23" s="132">
        <f>IF(K$2=0,"-",GREAT_SOUTHERN!$B23)</f>
        <v>0.16666666666666666</v>
      </c>
      <c r="L23" s="132">
        <f>IF(L$2=0,"-",HUME!$B23)</f>
        <v>1</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c r="A24" s="169" t="str">
        <f>REPORT!T4</f>
        <v>OBVIOUS PROGRESSION</v>
      </c>
      <c r="B24" s="170">
        <f t="shared" si="2"/>
        <v>0.29629629629629628</v>
      </c>
      <c r="C24" s="171" t="s">
        <v>70</v>
      </c>
      <c r="D24" s="172">
        <f>IF(D$2=0,"-",ANZ!$B24)</f>
        <v>0</v>
      </c>
      <c r="E24" s="172">
        <f>IF(E$2=0,"-",BENDIGO!$B24)</f>
        <v>0</v>
      </c>
      <c r="F24" s="172">
        <f>IF(F$2=0,"-",CBA!$B24)</f>
        <v>0</v>
      </c>
      <c r="G24" s="172">
        <f>IF(G$2=0,"-",ING!$B24)</f>
        <v>0</v>
      </c>
      <c r="H24" s="172">
        <f>IF(H$2=0,"-",nab!$B24)</f>
        <v>0</v>
      </c>
      <c r="I24" s="172">
        <f>IF(I$2=0,"-",WESTPAC!$B24)</f>
        <v>0</v>
      </c>
      <c r="J24" s="172">
        <f>IF(J$2=0,"-",BANK_AUSTRALIA!$B24)</f>
        <v>0.66666666666666663</v>
      </c>
      <c r="K24" s="172">
        <f>IF(K$2=0,"-",GREAT_SOUTHERN!$B24)</f>
        <v>1</v>
      </c>
      <c r="L24" s="172">
        <f>IF(L$2=0,"-",HUME!$B24)</f>
        <v>1</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c r="A26" s="123" t="s">
        <v>7</v>
      </c>
      <c r="B26" s="124">
        <f t="shared" ref="B26:B31" si="3">IF(C$2=0,"-",AVERAGE(D26:AG26))</f>
        <v>0.76666666666666661</v>
      </c>
      <c r="C26" s="164">
        <f>AJ24</f>
        <v>0.15</v>
      </c>
      <c r="D26" s="126">
        <f>IF(D$2=0,"-",ANZ!$B26)</f>
        <v>0.8</v>
      </c>
      <c r="E26" s="126">
        <f>IF(E$2=0,"-",BENDIGO!$B26)</f>
        <v>1</v>
      </c>
      <c r="F26" s="126">
        <f>IF(F$2=0,"-",CBA!$B26)</f>
        <v>0.6</v>
      </c>
      <c r="G26" s="126">
        <f>IF(G$2=0,"-",ING!$B26)</f>
        <v>0.6</v>
      </c>
      <c r="H26" s="126">
        <f>IF(H$2=0,"-",nab!$B26)</f>
        <v>0.6</v>
      </c>
      <c r="I26" s="126">
        <f>IF(I$2=0,"-",WESTPAC!$B26)</f>
        <v>0.73333333333333328</v>
      </c>
      <c r="J26" s="126">
        <f>IF(J$2=0,"-",BANK_AUSTRALIA!$B26)</f>
        <v>0.8</v>
      </c>
      <c r="K26" s="126">
        <f>IF(K$2=0,"-",GREAT_SOUTHERN!$B26)</f>
        <v>0.8</v>
      </c>
      <c r="L26" s="126">
        <f>IF(L$2=0,"-",HUME!$B26)</f>
        <v>0.96666666666666679</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c r="A27" s="129" t="str">
        <f>REPORT!V4</f>
        <v>SINGLE VOICEOVER ARTIST</v>
      </c>
      <c r="B27" s="130">
        <f t="shared" si="3"/>
        <v>0.72222222222222221</v>
      </c>
      <c r="C27" s="165" t="s">
        <v>70</v>
      </c>
      <c r="D27" s="132">
        <f>IF(D$2=0,"-",ANZ!$B27)</f>
        <v>1</v>
      </c>
      <c r="E27" s="132">
        <f>IF(E$2=0,"-",BENDIGO!$B27)</f>
        <v>1</v>
      </c>
      <c r="F27" s="132">
        <f>IF(F$2=0,"-",CBA!$B27)</f>
        <v>0</v>
      </c>
      <c r="G27" s="132">
        <f>IF(G$2=0,"-",ING!$B27)</f>
        <v>1</v>
      </c>
      <c r="H27" s="132">
        <f>IF(H$2=0,"-",nab!$B27)</f>
        <v>1</v>
      </c>
      <c r="I27" s="132">
        <f>IF(I$2=0,"-",WESTPAC!$B27)</f>
        <v>0.66666666666666663</v>
      </c>
      <c r="J27" s="132">
        <f>IF(J$2=0,"-",BANK_AUSTRALIA!$B27)</f>
        <v>0</v>
      </c>
      <c r="K27" s="132">
        <f>IF(K$2=0,"-",GREAT_SOUTHERN!$B27)</f>
        <v>1</v>
      </c>
      <c r="L27" s="132">
        <f>IF(L$2=0,"-",HUME!$B27)</f>
        <v>0.83333333333333337</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c r="A28" s="135" t="str">
        <f>REPORT!W4</f>
        <v>NATURAL &amp; WELCOMING VOICEOVER</v>
      </c>
      <c r="B28" s="136">
        <f t="shared" si="3"/>
        <v>0.88888888888888884</v>
      </c>
      <c r="C28" s="168" t="s">
        <v>70</v>
      </c>
      <c r="D28" s="138">
        <f>IF(D$2=0,"-",ANZ!$B28)</f>
        <v>1</v>
      </c>
      <c r="E28" s="138">
        <f>IF(E$2=0,"-",BENDIGO!$B28)</f>
        <v>1</v>
      </c>
      <c r="F28" s="138">
        <f>IF(F$2=0,"-",CBA!$B28)</f>
        <v>1</v>
      </c>
      <c r="G28" s="138">
        <f>IF(G$2=0,"-",ING!$B28)</f>
        <v>1</v>
      </c>
      <c r="H28" s="138">
        <f>IF(H$2=0,"-",nab!$B28)</f>
        <v>0</v>
      </c>
      <c r="I28" s="138">
        <f>IF(I$2=0,"-",WESTPAC!$B28)</f>
        <v>1</v>
      </c>
      <c r="J28" s="138">
        <f>IF(J$2=0,"-",BANK_AUSTRALIA!$B28)</f>
        <v>1</v>
      </c>
      <c r="K28" s="138">
        <f>IF(K$2=0,"-",GREAT_SOUTHERN!$B28)</f>
        <v>1</v>
      </c>
      <c r="L28" s="138">
        <f>IF(L$2=0,"-",HUME!$B28)</f>
        <v>1</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c r="A29" s="129" t="str">
        <f>REPORT!X4</f>
        <v>PROFESSIONAL AUDIO RECORDINGS</v>
      </c>
      <c r="B29" s="130">
        <f t="shared" si="3"/>
        <v>0.77777777777777779</v>
      </c>
      <c r="C29" s="165"/>
      <c r="D29" s="132">
        <f>IF(D$2=0,"-",ANZ!$B29)</f>
        <v>1</v>
      </c>
      <c r="E29" s="132">
        <f>IF(E$2=0,"-",BENDIGO!$B29)</f>
        <v>1</v>
      </c>
      <c r="F29" s="132">
        <f>IF(F$2=0,"-",CBA!$B29)</f>
        <v>1</v>
      </c>
      <c r="G29" s="132">
        <f>IF(G$2=0,"-",ING!$B29)</f>
        <v>0</v>
      </c>
      <c r="H29" s="132">
        <f>IF(H$2=0,"-",nab!$B29)</f>
        <v>1</v>
      </c>
      <c r="I29" s="132">
        <f>IF(I$2=0,"-",WESTPAC!$B29)</f>
        <v>1</v>
      </c>
      <c r="J29" s="132">
        <f>IF(J$2=0,"-",BANK_AUSTRALIA!$B29)</f>
        <v>1</v>
      </c>
      <c r="K29" s="132">
        <f>IF(K$2=0,"-",GREAT_SOUTHERN!$B29)</f>
        <v>0</v>
      </c>
      <c r="L29" s="132">
        <f>IF(L$2=0,"-",HUME!$B29)</f>
        <v>1</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c r="A30" s="135" t="str">
        <f>REPORT!Y4</f>
        <v>CLEAR &amp; CONCISE OPTIONS</v>
      </c>
      <c r="B30" s="136">
        <f t="shared" si="3"/>
        <v>1</v>
      </c>
      <c r="C30" s="168"/>
      <c r="D30" s="138">
        <f>IF(D$2=0,"-",ANZ!$B30)</f>
        <v>1</v>
      </c>
      <c r="E30" s="138">
        <f>IF(E$2=0,"-",BENDIGO!$B30)</f>
        <v>1</v>
      </c>
      <c r="F30" s="138">
        <f>IF(F$2=0,"-",CBA!$B30)</f>
        <v>1</v>
      </c>
      <c r="G30" s="138">
        <f>IF(G$2=0,"-",ING!$B30)</f>
        <v>1</v>
      </c>
      <c r="H30" s="138">
        <f>IF(H$2=0,"-",nab!$B30)</f>
        <v>1</v>
      </c>
      <c r="I30" s="138">
        <f>IF(I$2=0,"-",WESTPAC!$B30)</f>
        <v>1</v>
      </c>
      <c r="J30" s="138">
        <f>IF(J$2=0,"-",BANK_AUSTRALIA!$B30)</f>
        <v>1</v>
      </c>
      <c r="K30" s="138">
        <f>IF(K$2=0,"-",GREAT_SOUTHERN!$B30)</f>
        <v>1</v>
      </c>
      <c r="L30" s="138">
        <f>IF(L$2=0,"-",HUME!$B30)</f>
        <v>1</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c r="A31" s="141" t="str">
        <f>REPORT!Z4</f>
        <v>CLEAR &amp; CONCISE MESSAGES</v>
      </c>
      <c r="B31" s="142">
        <f t="shared" si="3"/>
        <v>0.44444444444444442</v>
      </c>
      <c r="C31" s="177" t="s">
        <v>70</v>
      </c>
      <c r="D31" s="144">
        <f>IF(D$2=0,"-",ANZ!$B31)</f>
        <v>0</v>
      </c>
      <c r="E31" s="144">
        <f>IF(E$2=0,"-",BENDIGO!$B31)</f>
        <v>1</v>
      </c>
      <c r="F31" s="144">
        <f>IF(F$2=0,"-",CBA!$B31)</f>
        <v>0</v>
      </c>
      <c r="G31" s="144">
        <f>IF(G$2=0,"-",ING!$B31)</f>
        <v>0</v>
      </c>
      <c r="H31" s="144">
        <f>IF(H$2=0,"-",nab!$B31)</f>
        <v>0</v>
      </c>
      <c r="I31" s="144">
        <f>IF(I$2=0,"-",WESTPAC!$B31)</f>
        <v>0</v>
      </c>
      <c r="J31" s="144">
        <f>IF(J$2=0,"-",BANK_AUSTRALIA!$B31)</f>
        <v>1</v>
      </c>
      <c r="K31" s="144">
        <f>IF(K$2=0,"-",GREAT_SOUTHERN!$B31)</f>
        <v>1</v>
      </c>
      <c r="L31" s="144">
        <f>IF(L$2=0,"-",HUME!$B31)</f>
        <v>1</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c r="A33" s="178" t="s">
        <v>8</v>
      </c>
      <c r="B33" s="153">
        <f t="shared" ref="B33:B41" si="4">IF(C$2=0,"-",AVERAGE(D33:AG33))</f>
        <v>0.38425925925925924</v>
      </c>
      <c r="C33" s="154">
        <f>AJ25</f>
        <v>0.25</v>
      </c>
      <c r="D33" s="126">
        <f>IF(D$2=0,"-",ANZ!$B33)</f>
        <v>0.66666666666666663</v>
      </c>
      <c r="E33" s="126">
        <f>IF(E$2=0,"-",BENDIGO!$B33)</f>
        <v>0.18750000000000003</v>
      </c>
      <c r="F33" s="126">
        <f>IF(F$2=0,"-",CBA!$B33)</f>
        <v>0.4375</v>
      </c>
      <c r="G33" s="126">
        <f>IF(G$2=0,"-",ING!$B33)</f>
        <v>0.25</v>
      </c>
      <c r="H33" s="126">
        <f>IF(H$2=0,"-",nab!$B33)</f>
        <v>0.20833333333333331</v>
      </c>
      <c r="I33" s="126">
        <f>IF(I$2=0,"-",WESTPAC!$B33)</f>
        <v>0.64583333333333326</v>
      </c>
      <c r="J33" s="126">
        <f>IF(J$2=0,"-",BANK_AUSTRALIA!$B33)</f>
        <v>0.41666666666666674</v>
      </c>
      <c r="K33" s="126">
        <f>IF(K$2=0,"-",GREAT_SOUTHERN!$B33)</f>
        <v>0.22916666666666663</v>
      </c>
      <c r="L33" s="126">
        <f>IF(L$2=0,"-",HUME!$B33)</f>
        <v>0.41666666666666663</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c r="A34" s="179" t="str">
        <f>REPORT!AB4</f>
        <v>NAVIGATION TIME &lt;= 30 secs</v>
      </c>
      <c r="B34" s="156">
        <f t="shared" si="4"/>
        <v>0.20370370370370369</v>
      </c>
      <c r="C34" s="131" t="s">
        <v>70</v>
      </c>
      <c r="D34" s="132">
        <f>IF(D$2=0,"-",ANZ!$B35)</f>
        <v>0.16666666666666666</v>
      </c>
      <c r="E34" s="132">
        <f>IF(E$2=0,"-",BENDIGO!$B35)</f>
        <v>0</v>
      </c>
      <c r="F34" s="132">
        <f>IF(F$2=0,"-",CBA!$B35)</f>
        <v>0</v>
      </c>
      <c r="G34" s="132">
        <f>IF(G$2=0,"-",ING!$B35)</f>
        <v>0.16666666666666666</v>
      </c>
      <c r="H34" s="132">
        <f>IF(H$2=0,"-",nab!$B35)</f>
        <v>0.5</v>
      </c>
      <c r="I34" s="132">
        <f>IF(I$2=0,"-",WESTPAC!$B35)</f>
        <v>0</v>
      </c>
      <c r="J34" s="132">
        <f>IF(J$2=0,"-",BANK_AUSTRALIA!$B35)</f>
        <v>0.83333333333333337</v>
      </c>
      <c r="K34" s="132">
        <f>IF(K$2=0,"-",GREAT_SOUTHERN!$B35)</f>
        <v>0</v>
      </c>
      <c r="L34" s="132">
        <f>IF(L$2=0,"-",HUME!$B35)</f>
        <v>0.16666666666666666</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c r="A35" s="181" t="str">
        <f>REPORT!AC4</f>
        <v>NAVIGATION TIME &lt;= 1 MIN</v>
      </c>
      <c r="B35" s="158">
        <f t="shared" si="4"/>
        <v>0.68518518518518523</v>
      </c>
      <c r="C35" s="137" t="s">
        <v>70</v>
      </c>
      <c r="D35" s="138">
        <f>IF(D$2=0,"-",ANZ!$B36)</f>
        <v>0.83333333333333337</v>
      </c>
      <c r="E35" s="138">
        <f>IF(E$2=0,"-",BENDIGO!$B36)</f>
        <v>1</v>
      </c>
      <c r="F35" s="138">
        <f>IF(F$2=0,"-",CBA!$B36)</f>
        <v>0</v>
      </c>
      <c r="G35" s="138">
        <f>IF(G$2=0,"-",ING!$B36)</f>
        <v>0.83333333333333337</v>
      </c>
      <c r="H35" s="138">
        <f>IF(H$2=0,"-",nab!$B36)</f>
        <v>0.66666666666666663</v>
      </c>
      <c r="I35" s="138">
        <f>IF(I$2=0,"-",WESTPAC!$B36)</f>
        <v>0.5</v>
      </c>
      <c r="J35" s="138">
        <f>IF(J$2=0,"-",BANK_AUSTRALIA!$B36)</f>
        <v>0.83333333333333337</v>
      </c>
      <c r="K35" s="138">
        <f>IF(K$2=0,"-",GREAT_SOUTHERN!$B36)</f>
        <v>0.5</v>
      </c>
      <c r="L35" s="138">
        <f>IF(L$2=0,"-",HUME!$B36)</f>
        <v>1</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c r="A36" s="179" t="str">
        <f>REPORT!AD4</f>
        <v>TOTAL MESSAGE TIME &lt;= 30 SECS</v>
      </c>
      <c r="B36" s="156">
        <f t="shared" si="4"/>
        <v>0.14814814814814817</v>
      </c>
      <c r="C36" s="131"/>
      <c r="D36" s="132">
        <f>IF(D$2=0,"-",ANZ!$B34)</f>
        <v>0</v>
      </c>
      <c r="E36" s="132">
        <f>IF(E$2=0,"-",BENDIGO!$B34)</f>
        <v>0.16666666666666666</v>
      </c>
      <c r="F36" s="132">
        <f>IF(F$2=0,"-",CBA!$B34)</f>
        <v>0</v>
      </c>
      <c r="G36" s="132">
        <f>IF(G$2=0,"-",ING!$B34)</f>
        <v>0</v>
      </c>
      <c r="H36" s="132">
        <f>IF(H$2=0,"-",nab!$B34)</f>
        <v>0</v>
      </c>
      <c r="I36" s="132">
        <f>IF(I$2=0,"-",WESTPAC!$B34)</f>
        <v>0.33333333333333331</v>
      </c>
      <c r="J36" s="132">
        <f>IF(J$2=0,"-",BANK_AUSTRALIA!$B34)</f>
        <v>0</v>
      </c>
      <c r="K36" s="132">
        <f>IF(K$2=0,"-",GREAT_SOUTHERN!$B34)</f>
        <v>0</v>
      </c>
      <c r="L36" s="132">
        <f>IF(L$2=0,"-",HUME!$B34)</f>
        <v>0.83333333333333337</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c r="A37" s="181" t="str">
        <f>REPORT!AE4</f>
        <v>WAIT TIME &lt;= 10 SECS</v>
      </c>
      <c r="B37" s="158">
        <f t="shared" si="4"/>
        <v>0.25925925925925924</v>
      </c>
      <c r="C37" s="137"/>
      <c r="D37" s="138">
        <f>IF(D$2=0,"-",ANZ!$B37)</f>
        <v>0.66666666666666663</v>
      </c>
      <c r="E37" s="138">
        <f>IF(E$2=0,"-",BENDIGO!$B37)</f>
        <v>0</v>
      </c>
      <c r="F37" s="138">
        <f>IF(F$2=0,"-",CBA!$B37)</f>
        <v>0.33333333333333331</v>
      </c>
      <c r="G37" s="138">
        <f>IF(G$2=0,"-",ING!$B37)</f>
        <v>0</v>
      </c>
      <c r="H37" s="138">
        <f>IF(H$2=0,"-",nab!$B37)</f>
        <v>0</v>
      </c>
      <c r="I37" s="138">
        <f>IF(I$2=0,"-",WESTPAC!$B37)</f>
        <v>0.66666666666666663</v>
      </c>
      <c r="J37" s="138">
        <f>IF(J$2=0,"-",BANK_AUSTRALIA!$B37)</f>
        <v>0.33333333333333331</v>
      </c>
      <c r="K37" s="138">
        <f>IF(K$2=0,"-",GREAT_SOUTHERN!$B37)</f>
        <v>0.16666666666666666</v>
      </c>
      <c r="L37" s="138">
        <f>IF(L$2=0,"-",HUME!$B37)</f>
        <v>0.16666666666666666</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c r="A38" s="179" t="str">
        <f>REPORT!AF4</f>
        <v>WAIT TIME &lt;= 30 SECS</v>
      </c>
      <c r="B38" s="156">
        <f t="shared" si="4"/>
        <v>0.25925925925925924</v>
      </c>
      <c r="C38" s="131"/>
      <c r="D38" s="132">
        <f>IF(D$2=0,"-",ANZ!$B38)</f>
        <v>0.66666666666666663</v>
      </c>
      <c r="E38" s="132">
        <f>IF(E$2=0,"-",BENDIGO!$B38)</f>
        <v>0</v>
      </c>
      <c r="F38" s="132">
        <f>IF(F$2=0,"-",CBA!$B38)</f>
        <v>0.33333333333333331</v>
      </c>
      <c r="G38" s="132">
        <f>IF(G$2=0,"-",ING!$B38)</f>
        <v>0</v>
      </c>
      <c r="H38" s="132">
        <f>IF(H$2=0,"-",nab!$B38)</f>
        <v>0</v>
      </c>
      <c r="I38" s="132">
        <f>IF(I$2=0,"-",WESTPAC!$B38)</f>
        <v>0.66666666666666663</v>
      </c>
      <c r="J38" s="132">
        <f>IF(J$2=0,"-",BANK_AUSTRALIA!$B38)</f>
        <v>0.33333333333333331</v>
      </c>
      <c r="K38" s="132">
        <f>IF(K$2=0,"-",GREAT_SOUTHERN!$B38)</f>
        <v>0.16666666666666666</v>
      </c>
      <c r="L38" s="132">
        <f>IF(L$2=0,"-",HUME!$B38)</f>
        <v>0.16666666666666666</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c r="A39" s="181" t="str">
        <f>REPORT!AG4</f>
        <v>WAIT TIME &lt;= 2 MINS</v>
      </c>
      <c r="B39" s="158">
        <f t="shared" si="4"/>
        <v>0.3888888888888889</v>
      </c>
      <c r="C39" s="137"/>
      <c r="D39" s="138">
        <f>IF(D$2=0,"-",ANZ!$B39)</f>
        <v>1</v>
      </c>
      <c r="E39" s="138">
        <f>IF(E$2=0,"-",BENDIGO!$B39)</f>
        <v>0</v>
      </c>
      <c r="F39" s="138">
        <f>IF(F$2=0,"-",CBA!$B39)</f>
        <v>0.83333333333333337</v>
      </c>
      <c r="G39" s="138">
        <f>IF(G$2=0,"-",ING!$B39)</f>
        <v>0</v>
      </c>
      <c r="H39" s="138">
        <f>IF(H$2=0,"-",nab!$B39)</f>
        <v>0</v>
      </c>
      <c r="I39" s="138">
        <f>IF(I$2=0,"-",WESTPAC!$B39)</f>
        <v>1</v>
      </c>
      <c r="J39" s="138">
        <f>IF(J$2=0,"-",BANK_AUSTRALIA!$B39)</f>
        <v>0.33333333333333331</v>
      </c>
      <c r="K39" s="138">
        <f>IF(K$2=0,"-",GREAT_SOUTHERN!$B39)</f>
        <v>0.16666666666666666</v>
      </c>
      <c r="L39" s="138">
        <f>IF(L$2=0,"-",HUME!$B39)</f>
        <v>0.16666666666666666</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c r="A40" s="179" t="str">
        <f>REPORT!AH4</f>
        <v>WAIT TIME &lt;= 5 MINS</v>
      </c>
      <c r="B40" s="156">
        <f t="shared" si="4"/>
        <v>0.5</v>
      </c>
      <c r="C40" s="131" t="s">
        <v>70</v>
      </c>
      <c r="D40" s="132">
        <f>IF(D$2=0,"-",ANZ!$B40)</f>
        <v>1</v>
      </c>
      <c r="E40" s="132">
        <f>IF(E$2=0,"-",BENDIGO!$B40)</f>
        <v>0.16666666666666666</v>
      </c>
      <c r="F40" s="132">
        <f>IF(F$2=0,"-",CBA!$B40)</f>
        <v>1</v>
      </c>
      <c r="G40" s="132">
        <f>IF(G$2=0,"-",ING!$B40)</f>
        <v>0.33333333333333331</v>
      </c>
      <c r="H40" s="132">
        <f>IF(H$2=0,"-",nab!$B40)</f>
        <v>0.16666666666666666</v>
      </c>
      <c r="I40" s="132">
        <f>IF(I$2=0,"-",WESTPAC!$B40)</f>
        <v>1</v>
      </c>
      <c r="J40" s="132">
        <f>IF(J$2=0,"-",BANK_AUSTRALIA!$B40)</f>
        <v>0.33333333333333331</v>
      </c>
      <c r="K40" s="132">
        <f>IF(K$2=0,"-",GREAT_SOUTHERN!$B40)</f>
        <v>0.16666666666666666</v>
      </c>
      <c r="L40" s="132">
        <f>IF(L$2=0,"-",HUME!$B40)</f>
        <v>0.33333333333333331</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c r="A41" s="183" t="str">
        <f>REPORT!AI4</f>
        <v>WAIT TIME &lt; 10 MINS</v>
      </c>
      <c r="B41" s="184">
        <f t="shared" si="4"/>
        <v>0.62962962962962965</v>
      </c>
      <c r="C41" s="185" t="s">
        <v>70</v>
      </c>
      <c r="D41" s="186">
        <f>IF(D$2=0,"-",ANZ!$B41)</f>
        <v>1</v>
      </c>
      <c r="E41" s="186">
        <f>IF(E$2=0,"-",BENDIGO!$B41)</f>
        <v>0.16666666666666666</v>
      </c>
      <c r="F41" s="186">
        <f>IF(F$2=0,"-",CBA!$B41)</f>
        <v>1</v>
      </c>
      <c r="G41" s="186">
        <f>IF(G$2=0,"-",ING!$B41)</f>
        <v>0.66666666666666663</v>
      </c>
      <c r="H41" s="186">
        <f>IF(H$2=0,"-",nab!$B41)</f>
        <v>0.33333333333333331</v>
      </c>
      <c r="I41" s="186">
        <f>IF(I$2=0,"-",WESTPAC!$B41)</f>
        <v>1</v>
      </c>
      <c r="J41" s="186">
        <f>IF(J$2=0,"-",BANK_AUSTRALIA!$B41)</f>
        <v>0.33333333333333331</v>
      </c>
      <c r="K41" s="186">
        <f>IF(K$2=0,"-",GREAT_SOUTHERN!$B41)</f>
        <v>0.66666666666666663</v>
      </c>
      <c r="L41" s="186">
        <f>IF(L$2=0,"-",HUME!$B41)</f>
        <v>0.5</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c r="A43" s="191" t="str">
        <f>REPORT!AK4</f>
        <v>OVERALL % ACCESS DEDUCTIONS</v>
      </c>
      <c r="B43" s="192">
        <f t="shared" ref="B43:B52" si="5">IF(C$2=0,"-",AVERAGE(D43:AG43))</f>
        <v>0.57407407407407407</v>
      </c>
      <c r="C43" s="193" t="s">
        <v>116</v>
      </c>
      <c r="D43" s="194">
        <f>IF(D$2=0,"-",ANZ!$B43)</f>
        <v>0</v>
      </c>
      <c r="E43" s="194">
        <f>IF(E$2=0,"-",BENDIGO!$B43)</f>
        <v>0.83333333333333337</v>
      </c>
      <c r="F43" s="194">
        <f>IF(F$2=0,"-",CBA!$B43)</f>
        <v>0.83333333333333337</v>
      </c>
      <c r="G43" s="194">
        <f>IF(G$2=0,"-",ING!$B43)</f>
        <v>1</v>
      </c>
      <c r="H43" s="194">
        <f>IF(H$2=0,"-",$BH43)</f>
        <v>0</v>
      </c>
      <c r="I43" s="194">
        <f>IF(I$2=0,"-",WESTPAC!$B43)</f>
        <v>1</v>
      </c>
      <c r="J43" s="194">
        <f>IF(J$2=0,"-",BANK_AUSTRALIA!$B43)</f>
        <v>0.66666666666666663</v>
      </c>
      <c r="K43" s="194">
        <f>IF(K$2=0,"-",GREAT_SOUTHERN!$B43)</f>
        <v>0.33333333333333331</v>
      </c>
      <c r="L43" s="194">
        <f>IF(L$2=0,"-",HUME!$B43)</f>
        <v>0.5</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c r="A44" s="179" t="str">
        <f>REPORT!AL4</f>
        <v>NO ACCOUNT ID REQUEST OPTION</v>
      </c>
      <c r="B44" s="156">
        <f t="shared" si="5"/>
        <v>0.20370370370370372</v>
      </c>
      <c r="C44" s="197">
        <v>-0.1</v>
      </c>
      <c r="D44" s="198">
        <f>IF(D$2=0,"-",ANZ!$B44)</f>
        <v>0</v>
      </c>
      <c r="E44" s="198">
        <f>IF(E$2=0,"-",BENDIGO!$B44)</f>
        <v>0</v>
      </c>
      <c r="F44" s="198">
        <f>IF(F$2=0,"-",CBA!$B44)</f>
        <v>0.83333333333333337</v>
      </c>
      <c r="G44" s="198">
        <f>IF(G$2=0,"-",ING!$B44)</f>
        <v>0</v>
      </c>
      <c r="H44" s="198">
        <f>IF(H$2=0,"-",nab!$B44)</f>
        <v>0</v>
      </c>
      <c r="I44" s="198">
        <f>IF(I$2=0,"-",WESTPAC!$B44)</f>
        <v>1</v>
      </c>
      <c r="J44" s="198">
        <f>IF(J$2=0,"-",BANK_AUSTRALIA!$B44)</f>
        <v>0</v>
      </c>
      <c r="K44" s="198">
        <f>IF(K$2=0,"-",GREAT_SOUTHERN!$B44)</f>
        <v>0</v>
      </c>
      <c r="L44" s="198">
        <f>IF(L$2=0,"-",HUME!$B44)</f>
        <v>0</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c r="A45" s="181" t="str">
        <f>REPORT!AM4</f>
        <v>MAJOR RECORDING GLITCHES</v>
      </c>
      <c r="B45" s="158">
        <f t="shared" si="5"/>
        <v>1.8518518518518517E-2</v>
      </c>
      <c r="C45" s="200">
        <v>-0.3</v>
      </c>
      <c r="D45" s="138">
        <f>IF(D$2=0,"-",ANZ!$B45)</f>
        <v>0</v>
      </c>
      <c r="E45" s="138">
        <f>IF(E$2=0,"-",BENDIGO!$B45)</f>
        <v>0</v>
      </c>
      <c r="F45" s="138">
        <f>IF(F$2=0,"-",CBA!$B45)</f>
        <v>0</v>
      </c>
      <c r="G45" s="138">
        <f>IF(G$2=0,"-",ING!$B45)</f>
        <v>0</v>
      </c>
      <c r="H45" s="138">
        <f>IF(H$2=0,"-",nab!$B45)</f>
        <v>0</v>
      </c>
      <c r="I45" s="138">
        <f>IF(I$2=0,"-",WESTPAC!$B45)</f>
        <v>0</v>
      </c>
      <c r="J45" s="138">
        <f>IF(J$2=0,"-",BANK_AUSTRALIA!$B45)</f>
        <v>0.16666666666666666</v>
      </c>
      <c r="K45" s="138">
        <f>IF(K$2=0,"-",GREAT_SOUTHERN!$B45)</f>
        <v>0</v>
      </c>
      <c r="L45" s="138">
        <f>IF(L$2=0,"-",HUME!$B45)</f>
        <v>0</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c r="A46" s="179" t="str">
        <f>REPORT!AN4</f>
        <v>VOICE OR SELECTION REJECTIONS</v>
      </c>
      <c r="B46" s="156">
        <f t="shared" si="5"/>
        <v>0</v>
      </c>
      <c r="C46" s="201">
        <v>-0.2</v>
      </c>
      <c r="D46" s="132">
        <f>IF(D$2=0,"-",ANZ!$B46)</f>
        <v>0</v>
      </c>
      <c r="E46" s="132">
        <f>IF(E$2=0,"-",BENDIGO!$B46)</f>
        <v>0</v>
      </c>
      <c r="F46" s="132">
        <f>IF(F$2=0,"-",CBA!$B46)</f>
        <v>0</v>
      </c>
      <c r="G46" s="132">
        <f>IF(G$2=0,"-",ING!$B46)</f>
        <v>0</v>
      </c>
      <c r="H46" s="132">
        <f>IF(H$2=0,"-",nab!$B46)</f>
        <v>0</v>
      </c>
      <c r="I46" s="132">
        <f>IF(I$2=0,"-",WESTPAC!$B46)</f>
        <v>0</v>
      </c>
      <c r="J46" s="132">
        <f>IF(J$2=0,"-",BANK_AUSTRALIA!$B46)</f>
        <v>0</v>
      </c>
      <c r="K46" s="132">
        <f>IF(K$2=0,"-",GREAT_SOUTHERN!$B46)</f>
        <v>0</v>
      </c>
      <c r="L46" s="132">
        <f>IF(L$2=0,"-",HUME!$B46)</f>
        <v>0</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c r="A47" s="181" t="str">
        <f>REPORT!AO4</f>
        <v>REPEATED MENU OPTIONS OR RECORDINGS</v>
      </c>
      <c r="B47" s="158">
        <f t="shared" si="5"/>
        <v>0.2592592592592593</v>
      </c>
      <c r="C47" s="200">
        <v>-0.2</v>
      </c>
      <c r="D47" s="138">
        <f>IF(D$2=0,"-",ANZ!$B47)</f>
        <v>0</v>
      </c>
      <c r="E47" s="138">
        <f>IF(E$2=0,"-",BENDIGO!$B47)</f>
        <v>0.83333333333333337</v>
      </c>
      <c r="F47" s="138">
        <f>IF(F$2=0,"-",CBA!$B47)</f>
        <v>0</v>
      </c>
      <c r="G47" s="138">
        <f>IF(G$2=0,"-",ING!$B47)</f>
        <v>0.83333333333333337</v>
      </c>
      <c r="H47" s="138">
        <f>IF(H$2=0,"-",nab!$B47)</f>
        <v>0</v>
      </c>
      <c r="I47" s="138">
        <f>IF(I$2=0,"-",WESTPAC!$B47)</f>
        <v>0.5</v>
      </c>
      <c r="J47" s="138">
        <f>IF(J$2=0,"-",BANK_AUSTRALIA!$B47)</f>
        <v>0.16666666666666666</v>
      </c>
      <c r="K47" s="138">
        <f>IF(K$2=0,"-",GREAT_SOUTHERN!$B47)</f>
        <v>0</v>
      </c>
      <c r="L47" s="138">
        <f>IF(L$2=0,"-",HUME!$B47)</f>
        <v>0</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c r="A48" s="179" t="str">
        <f>REPORT!AP4</f>
        <v>PERSISTENT PUSH TO ONLINE CHANNELS</v>
      </c>
      <c r="B48" s="156">
        <f t="shared" si="5"/>
        <v>0.33333333333333331</v>
      </c>
      <c r="C48" s="201">
        <v>-0.2</v>
      </c>
      <c r="D48" s="132">
        <f>IF(D$2=0,"-",ANZ!$B48)</f>
        <v>0</v>
      </c>
      <c r="E48" s="132">
        <f>IF(E$2=0,"-",BENDIGO!$B48)</f>
        <v>0</v>
      </c>
      <c r="F48" s="132">
        <f>IF(F$2=0,"-",CBA!$B48)</f>
        <v>0</v>
      </c>
      <c r="G48" s="132">
        <f>IF(G$2=0,"-",ING!$B48)</f>
        <v>1</v>
      </c>
      <c r="H48" s="132">
        <f>IF(H$2=0,"-",nab!$B48)</f>
        <v>1</v>
      </c>
      <c r="I48" s="132">
        <f>IF(I$2=0,"-",WESTPAC!$B48)</f>
        <v>1</v>
      </c>
      <c r="J48" s="132">
        <f>IF(J$2=0,"-",BANK_AUSTRALIA!$B48)</f>
        <v>0</v>
      </c>
      <c r="K48" s="132">
        <f>IF(K$2=0,"-",GREAT_SOUTHERN!$B48)</f>
        <v>0</v>
      </c>
      <c r="L48" s="132">
        <f>IF(L$2=0,"-",HUME!$B48)</f>
        <v>0</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c r="A49" s="181" t="str">
        <f>REPORT!AQ4</f>
        <v>EXCESSIVE QUEUE MESSAGING (repeats 0-30 secs)</v>
      </c>
      <c r="B49" s="158">
        <f t="shared" si="5"/>
        <v>7.407407407407407E-2</v>
      </c>
      <c r="C49" s="200">
        <v>-0.2</v>
      </c>
      <c r="D49" s="138">
        <f>IF(D$2=0,"-",ANZ!$B49)</f>
        <v>0</v>
      </c>
      <c r="E49" s="138">
        <f>IF(E$2=0,"-",BENDIGO!$B49)</f>
        <v>0</v>
      </c>
      <c r="F49" s="138">
        <f>IF(F$2=0,"-",CBA!$B49)</f>
        <v>0</v>
      </c>
      <c r="G49" s="138">
        <f>IF(G$2=0,"-",ING!$B49)</f>
        <v>0</v>
      </c>
      <c r="H49" s="138">
        <f>IF(H$2=0,"-",nab!$B49)</f>
        <v>0</v>
      </c>
      <c r="I49" s="138">
        <f>IF(I$2=0,"-",WESTPAC!$B49)</f>
        <v>0</v>
      </c>
      <c r="J49" s="138">
        <f>IF(J$2=0,"-",BANK_AUSTRALIA!$B49)</f>
        <v>0.66666666666666663</v>
      </c>
      <c r="K49" s="138">
        <f>IF(K$2=0,"-",GREAT_SOUTHERN!$B49)</f>
        <v>0</v>
      </c>
      <c r="L49" s="138">
        <f>IF(L$2=0,"-",HUME!$B49)</f>
        <v>0</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c r="A50" s="179" t="str">
        <f>REPORT!AR4</f>
        <v>EXCESSIVE QUEUE MESSAGING (repeats 30-60 secs)</v>
      </c>
      <c r="B50" s="156">
        <f t="shared" si="5"/>
        <v>7.407407407407407E-2</v>
      </c>
      <c r="C50" s="201">
        <v>-0.1</v>
      </c>
      <c r="D50" s="132">
        <f>IF(D$2=0,"-",ANZ!$B50)</f>
        <v>0</v>
      </c>
      <c r="E50" s="132">
        <f>IF(E$2=0,"-",BENDIGO!$B50)</f>
        <v>0.66666666666666663</v>
      </c>
      <c r="F50" s="132">
        <f>IF(F$2=0,"-",CBA!$B50)</f>
        <v>0</v>
      </c>
      <c r="G50" s="132">
        <f>IF(G$2=0,"-",ING!$B50)</f>
        <v>0</v>
      </c>
      <c r="H50" s="132">
        <f>IF(H$2=0,"-",nab!$B50)</f>
        <v>0</v>
      </c>
      <c r="I50" s="132">
        <f>IF(I$2=0,"-",WESTPAC!$B50)</f>
        <v>0</v>
      </c>
      <c r="J50" s="132">
        <f>IF(J$2=0,"-",BANK_AUSTRALIA!$B50)</f>
        <v>0</v>
      </c>
      <c r="K50" s="132">
        <f>IF(K$2=0,"-",GREAT_SOUTHERN!$B50)</f>
        <v>0</v>
      </c>
      <c r="L50" s="132">
        <f>IF(L$2=0,"-",HUME!$B50)</f>
        <v>0</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c r="A51" s="202" t="str">
        <f>REPORT!AS4</f>
        <v>NOT ANSWERED IN TIME</v>
      </c>
      <c r="B51" s="203">
        <f t="shared" si="5"/>
        <v>0.3888888888888889</v>
      </c>
      <c r="C51" s="204">
        <v>-0.5</v>
      </c>
      <c r="D51" s="205">
        <f>IF(D$2=0,"-",ANZ!$B51)</f>
        <v>0</v>
      </c>
      <c r="E51" s="205">
        <f>IF(E$2=0,"-",BENDIGO!$B51)</f>
        <v>0.83333333333333337</v>
      </c>
      <c r="F51" s="205">
        <f>IF(F$2=0,"-",CBA!$B51)</f>
        <v>0</v>
      </c>
      <c r="G51" s="205">
        <f>IF(G$2=0,"-",ING!$B51)</f>
        <v>0.5</v>
      </c>
      <c r="H51" s="205">
        <f>IF(H$2=0,"-",nab!$B51)</f>
        <v>0.66666666666666663</v>
      </c>
      <c r="I51" s="205">
        <f>IF(I$2=0,"-",WESTPAC!$B51)</f>
        <v>0</v>
      </c>
      <c r="J51" s="205">
        <f>IF(J$2=0,"-",BANK_AUSTRALIA!$B51)</f>
        <v>0.66666666666666663</v>
      </c>
      <c r="K51" s="205">
        <f>IF(K$2=0,"-",GREAT_SOUTHERN!$B51)</f>
        <v>0.33333333333333331</v>
      </c>
      <c r="L51" s="205">
        <f>IF(L$2=0,"-",HUME!$B51)</f>
        <v>0.5</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c r="A52" s="207" t="str">
        <f>REPORT!AT4</f>
        <v>FORCED ABANDONMENT</v>
      </c>
      <c r="B52" s="208">
        <f t="shared" si="5"/>
        <v>3.7037037037037035E-2</v>
      </c>
      <c r="C52" s="209" t="s">
        <v>117</v>
      </c>
      <c r="D52" s="210">
        <f>IF(D$2=0,"-",ANZ!$B52)</f>
        <v>0</v>
      </c>
      <c r="E52" s="210">
        <f>IF(E$2=0,"-",BENDIGO!$B52)</f>
        <v>0</v>
      </c>
      <c r="F52" s="210">
        <f>IF(F$2=0,"-",CBA!$B52)</f>
        <v>0</v>
      </c>
      <c r="G52" s="210">
        <f>IF(G$2=0,"-",ING!$B52)</f>
        <v>0</v>
      </c>
      <c r="H52" s="210">
        <f>IF(H$2=0,"-",nab!$B52)</f>
        <v>0</v>
      </c>
      <c r="I52" s="210">
        <f>IF(I$2=0,"-",WESTPAC!$B52)</f>
        <v>0.33333333333333331</v>
      </c>
      <c r="J52" s="210">
        <f>IF(J$2=0,"-",BANK_AUSTRALIA!$B52)</f>
        <v>0</v>
      </c>
      <c r="K52" s="210">
        <f>IF(K$2=0,"-",GREAT_SOUTHERN!$B52)</f>
        <v>0</v>
      </c>
      <c r="L52" s="210">
        <f>IF(L$2=0,"-",HUME!$B52)</f>
        <v>0</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c r="A55" s="221" t="str">
        <f>REPORT!AV4</f>
        <v>CALL ANSWERED-ACCESS</v>
      </c>
      <c r="B55" s="222">
        <f t="shared" ref="B55:B59" si="6">IF(C$2=0,"-",AVERAGE(D55:AG55))</f>
        <v>0.57407407407407407</v>
      </c>
      <c r="C55" s="223" t="s">
        <v>70</v>
      </c>
      <c r="D55" s="224">
        <f>IF(D$2=0,"-",ANZ!$B55)</f>
        <v>1</v>
      </c>
      <c r="E55" s="224">
        <f>IF(E$2=0,"-",BENDIGO!$B55)</f>
        <v>0.16666666666666666</v>
      </c>
      <c r="F55" s="224">
        <f>IF(F$2=0,"-",CBA!$B55)</f>
        <v>1</v>
      </c>
      <c r="G55" s="224">
        <f>IF(G$2=0,"-",ING!$B55)</f>
        <v>0.5</v>
      </c>
      <c r="H55" s="224">
        <f>IF(H$2=0,"-",nab!$B55)</f>
        <v>0.33333333333333331</v>
      </c>
      <c r="I55" s="224">
        <f>IF(I$2=0,"-",WESTPAC!$B55)</f>
        <v>0.66666666666666663</v>
      </c>
      <c r="J55" s="224">
        <f>IF(J$2=0,"-",BANK_AUSTRALIA!$B55)</f>
        <v>0.33333333333333331</v>
      </c>
      <c r="K55" s="224">
        <f>IF(K$2=0,"-",GREAT_SOUTHERN!$B55)</f>
        <v>0.66666666666666663</v>
      </c>
      <c r="L55" s="224">
        <f>IF(L$2=0,"-",HUME!$B55)</f>
        <v>0.5</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c r="A56" s="179" t="str">
        <f>REPORT!AW4</f>
        <v>MENU IVR</v>
      </c>
      <c r="B56" s="227">
        <f t="shared" si="6"/>
        <v>0.57407407407407407</v>
      </c>
      <c r="C56" s="228" t="s">
        <v>70</v>
      </c>
      <c r="D56" s="198">
        <f>IF(D$2=0,"-",ANZ!$B56)</f>
        <v>0</v>
      </c>
      <c r="E56" s="198">
        <f>IF(E$2=0,"-",BENDIGO!$B56)</f>
        <v>1</v>
      </c>
      <c r="F56" s="198">
        <f>IF(F$2=0,"-",CBA!$B56)</f>
        <v>0.16666666666666666</v>
      </c>
      <c r="G56" s="198">
        <f>IF(G$2=0,"-",ING!$B56)</f>
        <v>1</v>
      </c>
      <c r="H56" s="198">
        <f>IF(H$2=0,"-",nab!$B56)</f>
        <v>0</v>
      </c>
      <c r="I56" s="198">
        <f>IF(I$2=0,"-",WESTPAC!$B56)</f>
        <v>0</v>
      </c>
      <c r="J56" s="198">
        <f>IF(J$2=0,"-",BANK_AUSTRALIA!$B56)</f>
        <v>1</v>
      </c>
      <c r="K56" s="198">
        <f>IF(K$2=0,"-",GREAT_SOUTHERN!$B56)</f>
        <v>1</v>
      </c>
      <c r="L56" s="198">
        <f>IF(L$2=0,"-",HUME!$B56)</f>
        <v>1</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c r="A57" s="181" t="str">
        <f>REPORT!AX4</f>
        <v>SPEECH IVR</v>
      </c>
      <c r="B57" s="229">
        <f t="shared" si="6"/>
        <v>0</v>
      </c>
      <c r="C57" s="230" t="s">
        <v>70</v>
      </c>
      <c r="D57" s="138" t="str">
        <f>IF(D$2=0,"-",ANZ!$B57)</f>
        <v xml:space="preserve"> </v>
      </c>
      <c r="E57" s="138">
        <f>IF(E$2=0,"-",BENDIGO!$B57)</f>
        <v>0</v>
      </c>
      <c r="F57" s="138">
        <f>IF(F$2=0,"-",CBA!$B57)</f>
        <v>0</v>
      </c>
      <c r="G57" s="138">
        <f>IF(G$2=0,"-",ING!$B57)</f>
        <v>0</v>
      </c>
      <c r="H57" s="138">
        <f>IF(H$2=0,"-",nab!$B57)</f>
        <v>0</v>
      </c>
      <c r="I57" s="138">
        <f>IF(I$2=0,"-",WESTPAC!$B57)</f>
        <v>0</v>
      </c>
      <c r="J57" s="138">
        <f>IF(J$2=0,"-",BANK_AUSTRALIA!$B57)</f>
        <v>0</v>
      </c>
      <c r="K57" s="138">
        <f>IF(K$2=0,"-",GREAT_SOUTHERN!$B57)</f>
        <v>0</v>
      </c>
      <c r="L57" s="138">
        <f>IF(L$2=0,"-",HUME!$B57)</f>
        <v>0</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c r="A58" s="179" t="str">
        <f>REPORT!AY4</f>
        <v>HYBRID IVR</v>
      </c>
      <c r="B58" s="231">
        <f t="shared" si="6"/>
        <v>0.42592592592592593</v>
      </c>
      <c r="C58" s="230" t="s">
        <v>70</v>
      </c>
      <c r="D58" s="132">
        <f>IF(D$2=0,"-",ANZ!$B58)</f>
        <v>1</v>
      </c>
      <c r="E58" s="132">
        <f>IF(E$2=0,"-",BENDIGO!$B58)</f>
        <v>0</v>
      </c>
      <c r="F58" s="132">
        <f>IF(F$2=0,"-",CBA!$B58)</f>
        <v>0.83333333333333337</v>
      </c>
      <c r="G58" s="132">
        <f>IF(G$2=0,"-",ING!$B58)</f>
        <v>0</v>
      </c>
      <c r="H58" s="132">
        <f>IF(H$2=0,"-",nab!$B58)</f>
        <v>1</v>
      </c>
      <c r="I58" s="132">
        <f>IF(I$2=0,"-",WESTPAC!$B58)</f>
        <v>1</v>
      </c>
      <c r="J58" s="132">
        <f>IF(J$2=0,"-",BANK_AUSTRALIA!$B58)</f>
        <v>0</v>
      </c>
      <c r="K58" s="132">
        <f>IF(K$2=0,"-",GREAT_SOUTHERN!$B58)</f>
        <v>0</v>
      </c>
      <c r="L58" s="132">
        <f>IF(L$2=0,"-",HUME!$B58)</f>
        <v>0</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c r="A59" s="181" t="str">
        <f>REPORT!AZ4</f>
        <v>NUMBER OF MENU LAYERS</v>
      </c>
      <c r="B59" s="232">
        <f t="shared" si="6"/>
        <v>3.0740740740740744</v>
      </c>
      <c r="C59" s="230" t="s">
        <v>70</v>
      </c>
      <c r="D59" s="233">
        <f>IF(D$2=0,"-",ANZ!$B59)</f>
        <v>3.3333333333333335</v>
      </c>
      <c r="E59" s="233">
        <f>IF(E$2=0,"-",BENDIGO!$B59)</f>
        <v>2.6666666666666665</v>
      </c>
      <c r="F59" s="233">
        <f>IF(F$2=0,"-",CBA!$B59)</f>
        <v>3.5</v>
      </c>
      <c r="G59" s="233">
        <f>IF(G$2=0,"-",ING!$B59)</f>
        <v>3</v>
      </c>
      <c r="H59" s="233">
        <f>IF(H$2=0,"-",nab!$B59)</f>
        <v>3.8333333333333335</v>
      </c>
      <c r="I59" s="233">
        <f>IF(I$2=0,"-",WESTPAC!$B59)</f>
        <v>5.166666666666667</v>
      </c>
      <c r="J59" s="233">
        <f>IF(J$2=0,"-",BANK_AUSTRALIA!$B59)</f>
        <v>1.1666666666666667</v>
      </c>
      <c r="K59" s="233">
        <f>IF(K$2=0,"-",GREAT_SOUTHERN!$B59)</f>
        <v>3</v>
      </c>
      <c r="L59" s="233">
        <f>IF(L$2=0,"-",HUME!$B59)</f>
        <v>2</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c r="A60" s="179" t="str">
        <f>REPORT!BA4</f>
        <v>ACCOUNT ID REQUEST</v>
      </c>
      <c r="B60" s="231">
        <f t="shared" ref="B60:B62" si="7">IF(C$2=0,"-",IFERROR(AVERAGE(D60:AG60), "-"))</f>
        <v>0.33333333333333331</v>
      </c>
      <c r="C60" s="230"/>
      <c r="D60" s="132">
        <f>IF(D$2=0,"-",ANZ!$B60)</f>
        <v>0</v>
      </c>
      <c r="E60" s="132">
        <f>IF(E$2=0,"-",BENDIGO!$B60)</f>
        <v>0</v>
      </c>
      <c r="F60" s="132">
        <f>IF(F$2=0,"-",CBA!$B60)</f>
        <v>1</v>
      </c>
      <c r="G60" s="132">
        <f>IF(G$2=0,"-",ING!$B60)</f>
        <v>0</v>
      </c>
      <c r="H60" s="132">
        <f>IF(H$2=0,"-",nab!$B60)</f>
        <v>0.33333333333333331</v>
      </c>
      <c r="I60" s="132">
        <f>IF(I$2=0,"-",WESTPAC!$B60)</f>
        <v>0.83333333333333337</v>
      </c>
      <c r="J60" s="132">
        <f>IF(J$2=0,"-",BANK_AUSTRALIA!$B60)</f>
        <v>0</v>
      </c>
      <c r="K60" s="132">
        <f>IF(K$2=0,"-",GREAT_SOUTHERN!$B60)</f>
        <v>0.83333333333333337</v>
      </c>
      <c r="L60" s="132">
        <f>IF(L$2=0,"-",HUME!$B60)</f>
        <v>0</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c r="A61" s="181" t="str">
        <f>REPORT!BB4</f>
        <v>CALLBACKS OFFERED FOR DELAYS</v>
      </c>
      <c r="B61" s="229">
        <f t="shared" si="7"/>
        <v>0.21428571428571427</v>
      </c>
      <c r="C61" s="230"/>
      <c r="D61" s="138" t="str">
        <f>IF(D$2=0,"-",ANZ!$B61)</f>
        <v>-</v>
      </c>
      <c r="E61" s="138">
        <f>IF(E$2=0,"-",BENDIGO!$B61)</f>
        <v>0.5</v>
      </c>
      <c r="F61" s="138">
        <f>IF(F$2=0,"-",CBA!$B61)</f>
        <v>0</v>
      </c>
      <c r="G61" s="138">
        <f>IF(G$2=0,"-",ING!$B61)</f>
        <v>0</v>
      </c>
      <c r="H61" s="138">
        <f>IF(H$2=0,"-",nab!$B61)</f>
        <v>0</v>
      </c>
      <c r="I61" s="138" t="str">
        <f>IF(I$2=0,"-",WESTPAC!$B61)</f>
        <v>-</v>
      </c>
      <c r="J61" s="138">
        <f>IF(J$2=0,"-",BANK_AUSTRALIA!$B61)</f>
        <v>0</v>
      </c>
      <c r="K61" s="138">
        <f>IF(K$2=0,"-",GREAT_SOUTHERN!$B61)</f>
        <v>0</v>
      </c>
      <c r="L61" s="138">
        <f>IF(L$2=0,"-",HUME!$B61)</f>
        <v>1</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c r="A62" s="179" t="str">
        <f>REPORT!BC4</f>
        <v>CALLBACK OFFERED AT START</v>
      </c>
      <c r="B62" s="231">
        <f t="shared" si="7"/>
        <v>7.1428571428571425E-2</v>
      </c>
      <c r="C62" s="230"/>
      <c r="D62" s="132" t="str">
        <f>IF(D$2=0,"-",ANZ!$B62)</f>
        <v>-</v>
      </c>
      <c r="E62" s="132">
        <f>IF(E$2=0,"-",BENDIGO!$B62)</f>
        <v>0.5</v>
      </c>
      <c r="F62" s="132">
        <f>IF(F$2=0,"-",CBA!$B62)</f>
        <v>0</v>
      </c>
      <c r="G62" s="132">
        <f>IF(G$2=0,"-",ING!$B62)</f>
        <v>0</v>
      </c>
      <c r="H62" s="132">
        <f>IF(H$2=0,"-",nab!$B62)</f>
        <v>0</v>
      </c>
      <c r="I62" s="132" t="str">
        <f>IF(I$2=0,"-",WESTPAC!$B62)</f>
        <v>-</v>
      </c>
      <c r="J62" s="132">
        <f>IF(J$2=0,"-",BANK_AUSTRALIA!$B62)</f>
        <v>0</v>
      </c>
      <c r="K62" s="132">
        <f>IF(K$2=0,"-",GREAT_SOUTHERN!$B62)</f>
        <v>0</v>
      </c>
      <c r="L62" s="132">
        <f>IF(L$2=0,"-",HUME!$B62)</f>
        <v>0</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c r="A63" s="181" t="str">
        <f>REPORT!BD4</f>
        <v>PRE MENU MESSAGE TIME</v>
      </c>
      <c r="B63" s="234">
        <f t="shared" ref="B63:B70" si="8">IF(C$2=0,"-",AVERAGE(D63:AG63))</f>
        <v>1.5024862825788752E-4</v>
      </c>
      <c r="C63" s="230" t="s">
        <v>70</v>
      </c>
      <c r="D63" s="235">
        <f>IF(D$2=0,"-",ANZ!$B76)</f>
        <v>3.4722222222222222E-5</v>
      </c>
      <c r="E63" s="235">
        <f>IF(E$2=0,"-",BENDIGO!$B76)</f>
        <v>4.6296296296296294E-5</v>
      </c>
      <c r="F63" s="235">
        <f>IF(F$2=0,"-",CBA!$B76)</f>
        <v>3.3950617283950616E-4</v>
      </c>
      <c r="G63" s="235">
        <f>IF(G$2=0,"-",ING!$B76)</f>
        <v>2.3148148148148147E-5</v>
      </c>
      <c r="H63" s="235">
        <f>IF(H$2=0,"-",nab!$B76)</f>
        <v>1.273148148148148E-4</v>
      </c>
      <c r="I63" s="235">
        <f>IF(I$2=0,"-",WESTPAC!$B76)</f>
        <v>1.1574074074074073E-5</v>
      </c>
      <c r="J63" s="235">
        <f>IF(J$2=0,"-",BANK_AUSTRALIA!$B76)</f>
        <v>5.7484567901234563E-4</v>
      </c>
      <c r="K63" s="235">
        <f>IF(K$2=0,"-",GREAT_SOUTHERN!$B76)</f>
        <v>5.7870370370370366E-5</v>
      </c>
      <c r="L63" s="235">
        <f>IF(L$2=0,"-",HUME!$B76)</f>
        <v>1.3695987654320987E-4</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c r="A64" s="179" t="str">
        <f>REPORT!BE4</f>
        <v>MID MENU MESSAGE TIME</v>
      </c>
      <c r="B64" s="237">
        <f t="shared" si="8"/>
        <v>2.186213991769547E-5</v>
      </c>
      <c r="C64" s="230" t="s">
        <v>70</v>
      </c>
      <c r="D64" s="235">
        <f>IF(D$2=0,"-",ANZ!$B77)</f>
        <v>0</v>
      </c>
      <c r="E64" s="235">
        <f>IF(E$2=0,"-",BENDIGO!$B77)</f>
        <v>0</v>
      </c>
      <c r="F64" s="235">
        <f>IF(F$2=0,"-",CBA!$B77)</f>
        <v>2.5077160493827135E-5</v>
      </c>
      <c r="G64" s="235">
        <f>IF(G$2=0,"-",ING!$B77)</f>
        <v>0</v>
      </c>
      <c r="H64" s="235">
        <f>IF(H$2=0,"-",nab!$B77)</f>
        <v>0</v>
      </c>
      <c r="I64" s="235">
        <f>IF(I$2=0,"-",WESTPAC!$B77)</f>
        <v>1.3695987654320987E-4</v>
      </c>
      <c r="J64" s="235">
        <f>IF(J$2=0,"-",BANK_AUSTRALIA!$B77)</f>
        <v>3.4722222222222229E-5</v>
      </c>
      <c r="K64" s="235">
        <f>IF(K$2=0,"-",GREAT_SOUTHERN!$B77)</f>
        <v>0</v>
      </c>
      <c r="L64" s="235">
        <f>IF(L$2=0,"-",HUME!$B77)</f>
        <v>0</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c r="A65" s="181" t="str">
        <f>REPORT!BF4</f>
        <v>POST MENU MESSAGE TIME</v>
      </c>
      <c r="B65" s="234">
        <f t="shared" si="8"/>
        <v>5.624142661179698E-4</v>
      </c>
      <c r="C65" s="230"/>
      <c r="D65" s="235">
        <f>IF(D$2=0,"-",ANZ!$B78)</f>
        <v>7.7353395061728397E-4</v>
      </c>
      <c r="E65" s="235">
        <f>IF(E$2=0,"-",BENDIGO!$B78)</f>
        <v>5.0925925925925921E-4</v>
      </c>
      <c r="F65" s="235">
        <f>IF(F$2=0,"-",CBA!$B78)</f>
        <v>7.0794753086419733E-4</v>
      </c>
      <c r="G65" s="235">
        <f>IF(G$2=0,"-",ING!$B78)</f>
        <v>9.0663580246913567E-4</v>
      </c>
      <c r="H65" s="235">
        <f>IF(H$2=0,"-",nab!$B78)</f>
        <v>7.1180555555555569E-4</v>
      </c>
      <c r="I65" s="235">
        <f>IF(I$2=0,"-",WESTPAC!$B78)</f>
        <v>3.3371913580246905E-4</v>
      </c>
      <c r="J65" s="235">
        <f>IF(J$2=0,"-",BANK_AUSTRALIA!$B78)</f>
        <v>3.1057098765432099E-4</v>
      </c>
      <c r="K65" s="235">
        <f>IF(K$2=0,"-",GREAT_SOUTHERN!$B78)</f>
        <v>6.4621913580246916E-4</v>
      </c>
      <c r="L65" s="235">
        <f>IF(L$2=0,"-",HUME!$B78)</f>
        <v>1.6203703703703703E-4</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c r="A66" s="179" t="str">
        <f>REPORT!BG4</f>
        <v>TOTAL MESSAGE TIME</v>
      </c>
      <c r="B66" s="237">
        <f t="shared" si="8"/>
        <v>7.3452503429355289E-4</v>
      </c>
      <c r="C66" s="230" t="s">
        <v>70</v>
      </c>
      <c r="D66" s="235">
        <f>IF(D$2=0,"-",ANZ!$B79)</f>
        <v>8.0825617283950609E-4</v>
      </c>
      <c r="E66" s="235">
        <f>IF(E$2=0,"-",BENDIGO!$B79)</f>
        <v>5.5555555555555556E-4</v>
      </c>
      <c r="F66" s="235">
        <f>IF(F$2=0,"-",CBA!$B79)</f>
        <v>1.0725308641975307E-3</v>
      </c>
      <c r="G66" s="235">
        <f>IF(G$2=0,"-",ING!$B79)</f>
        <v>9.29783950617284E-4</v>
      </c>
      <c r="H66" s="235">
        <f>IF(H$2=0,"-",nab!$B79)</f>
        <v>8.3912037037037028E-4</v>
      </c>
      <c r="I66" s="235">
        <f>IF(I$2=0,"-",WESTPAC!$B79)</f>
        <v>4.8225308641975306E-4</v>
      </c>
      <c r="J66" s="235">
        <f>IF(J$2=0,"-",BANK_AUSTRALIA!$B79)</f>
        <v>9.2013888888888885E-4</v>
      </c>
      <c r="K66" s="235">
        <f>IF(K$2=0,"-",GREAT_SOUTHERN!$B79)</f>
        <v>7.0408950617283951E-4</v>
      </c>
      <c r="L66" s="235">
        <f>IF(L$2=0,"-",HUME!$B79)</f>
        <v>2.9899691358024688E-4</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c r="A67" s="181" t="str">
        <f>REPORT!BH4</f>
        <v>MENU NAVIGATION TIME</v>
      </c>
      <c r="B67" s="234">
        <f t="shared" si="8"/>
        <v>5.6627229080932783E-4</v>
      </c>
      <c r="C67" s="230" t="s">
        <v>70</v>
      </c>
      <c r="D67" s="235">
        <f>IF(D$2=0,"-",ANZ!$B80)</f>
        <v>4.7260802469135807E-4</v>
      </c>
      <c r="E67" s="235">
        <f>IF(E$2=0,"-",BENDIGO!$B80)</f>
        <v>3.8580246913580245E-4</v>
      </c>
      <c r="F67" s="235">
        <f>IF(F$2=0,"-",CBA!$B80)</f>
        <v>9.29783950617284E-4</v>
      </c>
      <c r="G67" s="235">
        <f>IF(G$2=0,"-",ING!$B80)</f>
        <v>4.9382716049382717E-4</v>
      </c>
      <c r="H67" s="235">
        <f>IF(H$2=0,"-",nab!$B80)</f>
        <v>5.6134259259259256E-4</v>
      </c>
      <c r="I67" s="235">
        <f>IF(I$2=0,"-",WESTPAC!$B80)</f>
        <v>7.1180555555555548E-4</v>
      </c>
      <c r="J67" s="235">
        <f>IF(J$2=0,"-",BANK_AUSTRALIA!$B80)</f>
        <v>2.854938271604938E-4</v>
      </c>
      <c r="K67" s="235">
        <f>IF(K$2=0,"-",GREAT_SOUTHERN!$B80)</f>
        <v>8.0825617283950609E-4</v>
      </c>
      <c r="L67" s="235">
        <f>IF(L$2=0,"-",HUME!$B80)</f>
        <v>4.4753086419753088E-4</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c r="A68" s="202" t="str">
        <f>REPORT!BI4</f>
        <v>TOTAL MENU TIME</v>
      </c>
      <c r="B68" s="240">
        <f t="shared" si="8"/>
        <v>1.3007973251028806E-3</v>
      </c>
      <c r="C68" s="241"/>
      <c r="D68" s="242">
        <f>IF(D$2=0,"-",ANZ!$B81)</f>
        <v>1.2808641975308643E-3</v>
      </c>
      <c r="E68" s="242">
        <f>IF(E$2=0,"-",BENDIGO!$B81)</f>
        <v>9.4135802469135811E-4</v>
      </c>
      <c r="F68" s="242">
        <f>IF(F$2=0,"-",CBA!$B81)</f>
        <v>2.0023148148148148E-3</v>
      </c>
      <c r="G68" s="242">
        <f>IF(G$2=0,"-",ING!$B81)</f>
        <v>1.423611111111111E-3</v>
      </c>
      <c r="H68" s="242">
        <f>IF(H$2=0,"-",nab!$B81)</f>
        <v>1.4004629629629629E-3</v>
      </c>
      <c r="I68" s="242">
        <f>IF(I$2=0,"-",WESTPAC!$B81)</f>
        <v>1.1940586419753086E-3</v>
      </c>
      <c r="J68" s="242">
        <f>IF(J$2=0,"-",BANK_AUSTRALIA!$B81)</f>
        <v>1.2056327160493826E-3</v>
      </c>
      <c r="K68" s="242">
        <f>IF(K$2=0,"-",GREAT_SOUTHERN!$B81)</f>
        <v>1.5123456790123457E-3</v>
      </c>
      <c r="L68" s="242">
        <f>IF(L$2=0,"-",HUME!$B81)</f>
        <v>7.4652777777777781E-4</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c r="A69" s="244" t="str">
        <f>REPORT!BJ4</f>
        <v>WAIT TIME</v>
      </c>
      <c r="B69" s="245">
        <f t="shared" si="8"/>
        <v>3.6561213991769554E-3</v>
      </c>
      <c r="C69" s="246" t="s">
        <v>70</v>
      </c>
      <c r="D69" s="247">
        <f>IF(D$2=0,"-",ANZ!$B82)</f>
        <v>3.3371913580246905E-4</v>
      </c>
      <c r="E69" s="247">
        <f>IF(E$2=0,"-",BENDIGO!$B82)</f>
        <v>6.3425925925925932E-3</v>
      </c>
      <c r="F69" s="247">
        <f>IF(F$2=0,"-",CBA!$B82)</f>
        <v>6.9637345679012354E-4</v>
      </c>
      <c r="G69" s="247">
        <f>IF(G$2=0,"-",ING!$B82)</f>
        <v>4.8167438271604938E-3</v>
      </c>
      <c r="H69" s="247">
        <f>IF(H$2=0,"-",nab!$B82)</f>
        <v>6.1284722222222227E-3</v>
      </c>
      <c r="I69" s="247">
        <f>IF(I$2=0,"-",WESTPAC!$B82)</f>
        <v>2.584876543209877E-4</v>
      </c>
      <c r="J69" s="247">
        <f>IF(J$2=0,"-",BANK_AUSTRALIA!$B82)</f>
        <v>4.6334876543209875E-3</v>
      </c>
      <c r="K69" s="247">
        <f>IF(K$2=0,"-",GREAT_SOUTHERN!$B82)</f>
        <v>4.820601851851852E-3</v>
      </c>
      <c r="L69" s="247">
        <f>IF(L$2=0,"-",HUME!$B82)</f>
        <v>4.8746141975308634E-3</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c r="A70" s="249" t="str">
        <f>REPORT!BK4</f>
        <v>TOTAL ACCESS TIME</v>
      </c>
      <c r="B70" s="250">
        <f t="shared" si="8"/>
        <v>4.9569187242798352E-3</v>
      </c>
      <c r="C70" s="251" t="s">
        <v>70</v>
      </c>
      <c r="D70" s="252">
        <f>IF(D$2=0,"-",ANZ!$B83)</f>
        <v>1.6145833333333333E-3</v>
      </c>
      <c r="E70" s="252">
        <f>IF(E$2=0,"-",BENDIGO!$B83)</f>
        <v>7.2839506172839496E-3</v>
      </c>
      <c r="F70" s="252">
        <f>IF(F$2=0,"-",CBA!$B83)</f>
        <v>2.6986882716049381E-3</v>
      </c>
      <c r="G70" s="252">
        <f>IF(G$2=0,"-",ING!$B83)</f>
        <v>6.2403549382716054E-3</v>
      </c>
      <c r="H70" s="252">
        <f>IF(H$2=0,"-",nab!$B83)</f>
        <v>7.5289351851851845E-3</v>
      </c>
      <c r="I70" s="252">
        <f>IF(I$2=0,"-",WESTPAC!$B83)</f>
        <v>1.4525462962962964E-3</v>
      </c>
      <c r="J70" s="252">
        <f>IF(J$2=0,"-",BANK_AUSTRALIA!$B83)</f>
        <v>5.8391203703703695E-3</v>
      </c>
      <c r="K70" s="252">
        <f>IF(K$2=0,"-",GREAT_SOUTHERN!$B83)</f>
        <v>6.3329475308641983E-3</v>
      </c>
      <c r="L70" s="252">
        <f>IF(L$2=0,"-",HUME!$B83)</f>
        <v>5.6211419753086425E-3</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113" priority="1">
      <formula>LEN(TRIM(B4))=0</formula>
    </cfRule>
    <cfRule type="cellIs" dxfId="112" priority="2" operator="lessThan">
      <formula>0.45</formula>
    </cfRule>
    <cfRule type="cellIs" dxfId="111" priority="3" operator="greaterThanOrEqual">
      <formula>0.905</formula>
    </cfRule>
    <cfRule type="cellIs" dxfId="110" priority="4" operator="between">
      <formula>0.754999</formula>
      <formula>0.905</formula>
    </cfRule>
    <cfRule type="cellIs" dxfId="109" priority="5" operator="between">
      <formula>0.604999</formula>
      <formula>0.754999</formula>
    </cfRule>
    <cfRule type="cellIs" dxfId="108"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BANKS</v>
      </c>
      <c r="B2" s="259">
        <f>OVERALL!B2</f>
        <v>46023</v>
      </c>
      <c r="C2" s="256">
        <f>COUNTA(D12:I12)</f>
        <v>6</v>
      </c>
      <c r="D2" s="260" t="s">
        <v>119</v>
      </c>
      <c r="E2" s="260" t="s">
        <v>120</v>
      </c>
      <c r="F2" s="260" t="s">
        <v>121</v>
      </c>
      <c r="G2" s="260" t="s">
        <v>122</v>
      </c>
      <c r="H2" s="260" t="s">
        <v>123</v>
      </c>
      <c r="I2" s="260" t="s">
        <v>124</v>
      </c>
    </row>
    <row r="3" spans="1:11" ht="15.75" customHeight="1">
      <c r="A3" s="261" t="str">
        <f>OVERALL!D1</f>
        <v>ANZ</v>
      </c>
      <c r="B3" s="262" t="s">
        <v>70</v>
      </c>
      <c r="C3" s="263"/>
      <c r="D3" s="263" t="s">
        <v>125</v>
      </c>
      <c r="E3" s="263" t="s">
        <v>126</v>
      </c>
      <c r="F3" s="263" t="s">
        <v>127</v>
      </c>
      <c r="G3" s="263" t="s">
        <v>128</v>
      </c>
      <c r="H3" s="263" t="s">
        <v>129</v>
      </c>
      <c r="I3" s="263" t="s">
        <v>130</v>
      </c>
    </row>
    <row r="4" spans="1:11" ht="15.75" customHeight="1">
      <c r="A4" s="264" t="str">
        <f>OVERALL!A4</f>
        <v>ACCESS SCORE</v>
      </c>
      <c r="B4" s="265">
        <f>AVERAGE(D4:I4)</f>
        <v>0.58111111111111102</v>
      </c>
      <c r="C4" s="266" t="s">
        <v>70</v>
      </c>
      <c r="D4" s="265">
        <f t="shared" ref="D4:I4" si="0">IF(D5&lt;0%,0%,D$5)</f>
        <v>0.44708333333333333</v>
      </c>
      <c r="E4" s="265">
        <f t="shared" si="0"/>
        <v>0.63249999999999995</v>
      </c>
      <c r="F4" s="265">
        <f t="shared" si="0"/>
        <v>0.56999999999999995</v>
      </c>
      <c r="G4" s="265">
        <f t="shared" si="0"/>
        <v>0.63249999999999995</v>
      </c>
      <c r="H4" s="265">
        <f t="shared" si="0"/>
        <v>0.66374999999999995</v>
      </c>
      <c r="I4" s="265">
        <f t="shared" si="0"/>
        <v>0.54083333333333328</v>
      </c>
      <c r="K4" s="100" t="s">
        <v>104</v>
      </c>
    </row>
    <row r="5" spans="1:11" ht="15.75" customHeight="1">
      <c r="A5" s="94" t="s">
        <v>70</v>
      </c>
      <c r="B5" s="94" t="s">
        <v>70</v>
      </c>
      <c r="C5" s="267" t="s">
        <v>131</v>
      </c>
      <c r="D5" s="268">
        <f t="shared" ref="D5:I5" si="1">IF(D$2="","",IF(D$52="y",0%,SUM(D$6,D$11,D$20,D$26,D$33,D$43)))</f>
        <v>0.44708333333333333</v>
      </c>
      <c r="E5" s="268">
        <f t="shared" si="1"/>
        <v>0.63249999999999995</v>
      </c>
      <c r="F5" s="268">
        <f t="shared" si="1"/>
        <v>0.56999999999999995</v>
      </c>
      <c r="G5" s="268">
        <f t="shared" si="1"/>
        <v>0.63249999999999995</v>
      </c>
      <c r="H5" s="268">
        <f t="shared" si="1"/>
        <v>0.66374999999999995</v>
      </c>
      <c r="I5" s="268">
        <f t="shared" si="1"/>
        <v>0.54083333333333328</v>
      </c>
      <c r="K5" s="105" t="s">
        <v>106</v>
      </c>
    </row>
    <row r="6" spans="1:11" ht="15.75" customHeight="1">
      <c r="A6" s="269" t="str">
        <f>OVERALL!A6</f>
        <v>SEARCH</v>
      </c>
      <c r="B6" s="270">
        <f>AVERAGE(B7:B9)</f>
        <v>0.61111111111111116</v>
      </c>
      <c r="C6" s="271">
        <f>B6*OVERALL!C6</f>
        <v>9.1666666666666674E-2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4.9999999999999996E-2</v>
      </c>
    </row>
    <row r="7" spans="1:11" ht="15.75" customHeight="1">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tr">
        <f>IF(I$2="","",E7)</f>
        <v>y</v>
      </c>
      <c r="K7" s="111" t="s">
        <v>107</v>
      </c>
    </row>
    <row r="8" spans="1:11" ht="15.75" customHeight="1">
      <c r="A8" s="273" t="str">
        <f>OVERALL!A8</f>
        <v>CONTACT NUMBER PROMINENT ON HOMEPAGE</v>
      </c>
      <c r="B8" s="274">
        <f t="shared" si="2"/>
        <v>0</v>
      </c>
      <c r="C8" s="275">
        <f t="shared" si="3"/>
        <v>6</v>
      </c>
      <c r="D8" s="276" t="s">
        <v>133</v>
      </c>
      <c r="E8" s="277" t="str">
        <f t="shared" ref="E8:H8" si="5">IF(E$2="","",D8)</f>
        <v>n</v>
      </c>
      <c r="F8" s="277" t="str">
        <f t="shared" si="5"/>
        <v>n</v>
      </c>
      <c r="G8" s="277" t="str">
        <f t="shared" si="5"/>
        <v>n</v>
      </c>
      <c r="H8" s="277" t="str">
        <f t="shared" si="5"/>
        <v>n</v>
      </c>
      <c r="I8" s="278" t="s">
        <v>133</v>
      </c>
      <c r="K8" s="105" t="s">
        <v>108</v>
      </c>
    </row>
    <row r="9" spans="1:11" ht="15.75" customHeight="1">
      <c r="A9" s="273" t="str">
        <f>OVERALL!A9</f>
        <v>CONTACT NUMBER PROMINENT IN 'CONTACT US'</v>
      </c>
      <c r="B9" s="274">
        <f t="shared" si="2"/>
        <v>0.83333333333333337</v>
      </c>
      <c r="C9" s="275">
        <f t="shared" si="3"/>
        <v>6</v>
      </c>
      <c r="D9" s="276" t="s">
        <v>132</v>
      </c>
      <c r="E9" s="277" t="str">
        <f t="shared" ref="E9:H9" si="6">IF(E$2="","",D9)</f>
        <v>y</v>
      </c>
      <c r="F9" s="277" t="str">
        <f t="shared" si="6"/>
        <v>y</v>
      </c>
      <c r="G9" s="277" t="str">
        <f t="shared" si="6"/>
        <v>y</v>
      </c>
      <c r="H9" s="277" t="str">
        <f t="shared" si="6"/>
        <v>y</v>
      </c>
      <c r="I9" s="278" t="s">
        <v>133</v>
      </c>
      <c r="K9" s="94" t="s">
        <v>70</v>
      </c>
    </row>
    <row r="10" spans="1:11" ht="15.75" customHeight="1">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5.75" customHeight="1">
      <c r="A11" s="269" t="str">
        <f>OVERALL!A11</f>
        <v>DESIGN</v>
      </c>
      <c r="B11" s="270">
        <f>AVERAGE(B12:B18)</f>
        <v>0.44444444444444442</v>
      </c>
      <c r="C11" s="271">
        <f>B11*OVERALL!C11</f>
        <v>0.1111111111111111</v>
      </c>
      <c r="D11" s="272">
        <f>(COUNTIF(D12:D18, "y")/D19)*OVERALL!$C$11</f>
        <v>8.3333333333333329E-2</v>
      </c>
      <c r="E11" s="272">
        <f>(COUNTIF(E12:E18, "y")/E19)*OVERALL!$C$11</f>
        <v>0.125</v>
      </c>
      <c r="F11" s="272">
        <f>(COUNTIF(F12:F18, "y")/F19)*OVERALL!$C$11</f>
        <v>0.125</v>
      </c>
      <c r="G11" s="272">
        <f>(COUNTIF(G12:G18, "y")/G19)*OVERALL!$C$11</f>
        <v>0.125</v>
      </c>
      <c r="H11" s="272">
        <f>(COUNTIF(H12:H18, "y")/H19)*OVERALL!$C$11</f>
        <v>0.125</v>
      </c>
      <c r="I11" s="272">
        <f>(COUNTIF(I12:I18, "y")/I19)*OVERALL!$C$11</f>
        <v>8.3333333333333329E-2</v>
      </c>
      <c r="K11" s="128" t="s">
        <v>110</v>
      </c>
    </row>
    <row r="12" spans="1:11" ht="15.75" customHeight="1">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5.75" customHeight="1">
      <c r="A13" s="273" t="str">
        <f>OVERALL!A13</f>
        <v>MAX. 3 MENU LAYERS</v>
      </c>
      <c r="B13" s="274">
        <f t="shared" si="8"/>
        <v>0.66666666666666663</v>
      </c>
      <c r="C13" s="275">
        <f t="shared" si="9"/>
        <v>6</v>
      </c>
      <c r="D13" s="277" t="str">
        <f t="shared" ref="D13:I13" si="11">IF(D59&lt;=3, "y", "n")</f>
        <v>n</v>
      </c>
      <c r="E13" s="277" t="str">
        <f t="shared" si="11"/>
        <v>y</v>
      </c>
      <c r="F13" s="277" t="str">
        <f t="shared" si="11"/>
        <v>y</v>
      </c>
      <c r="G13" s="277" t="str">
        <f t="shared" si="11"/>
        <v>y</v>
      </c>
      <c r="H13" s="277" t="str">
        <f t="shared" si="11"/>
        <v>y</v>
      </c>
      <c r="I13" s="277" t="str">
        <f t="shared" si="11"/>
        <v>n</v>
      </c>
      <c r="K13" s="134" t="s">
        <v>111</v>
      </c>
    </row>
    <row r="14" spans="1:11" ht="15.75" customHeight="1">
      <c r="A14" s="273" t="str">
        <f>OVERALL!A14</f>
        <v>MAX. 4 OPTIONS TO SELECTION</v>
      </c>
      <c r="B14" s="274">
        <f t="shared" si="8"/>
        <v>1</v>
      </c>
      <c r="C14" s="275">
        <f t="shared" si="9"/>
        <v>6</v>
      </c>
      <c r="D14" s="276" t="s">
        <v>132</v>
      </c>
      <c r="E14" s="276" t="s">
        <v>132</v>
      </c>
      <c r="F14" s="276" t="s">
        <v>132</v>
      </c>
      <c r="G14" s="276" t="s">
        <v>132</v>
      </c>
      <c r="H14" s="276" t="s">
        <v>132</v>
      </c>
      <c r="I14" s="276" t="s">
        <v>132</v>
      </c>
      <c r="K14" s="140" t="s">
        <v>112</v>
      </c>
    </row>
    <row r="15" spans="1:11" ht="15.75" customHeight="1">
      <c r="A15" s="273" t="str">
        <f>OVERALL!A15</f>
        <v>MAX. 2 PRE MENU MESSAGES</v>
      </c>
      <c r="B15" s="274">
        <f t="shared" si="8"/>
        <v>1</v>
      </c>
      <c r="C15" s="275">
        <f t="shared" si="9"/>
        <v>6</v>
      </c>
      <c r="D15" s="282" t="s">
        <v>132</v>
      </c>
      <c r="E15" s="282" t="s">
        <v>132</v>
      </c>
      <c r="F15" s="276" t="s">
        <v>132</v>
      </c>
      <c r="G15" s="282" t="s">
        <v>132</v>
      </c>
      <c r="H15" s="282" t="s">
        <v>132</v>
      </c>
      <c r="I15" s="282" t="s">
        <v>132</v>
      </c>
      <c r="J15" s="94" t="s">
        <v>70</v>
      </c>
    </row>
    <row r="16" spans="1:11" ht="15.75" customHeight="1">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1" ht="15.75" customHeight="1">
      <c r="A17" s="273" t="str">
        <f>OVERALL!A17</f>
        <v>ADVISED WAIT TIME OR QUEUE POSITION</v>
      </c>
      <c r="B17" s="274" t="str">
        <f t="shared" si="8"/>
        <v>-</v>
      </c>
      <c r="C17" s="275">
        <f t="shared" si="9"/>
        <v>0</v>
      </c>
      <c r="D17" s="283" t="s">
        <v>68</v>
      </c>
      <c r="E17" s="283" t="s">
        <v>68</v>
      </c>
      <c r="F17" s="283" t="s">
        <v>68</v>
      </c>
      <c r="G17" s="283" t="s">
        <v>68</v>
      </c>
      <c r="H17" s="283" t="s">
        <v>68</v>
      </c>
      <c r="I17" s="283" t="s">
        <v>68</v>
      </c>
      <c r="K17" s="140" t="s">
        <v>114</v>
      </c>
    </row>
    <row r="18" spans="1:11" ht="15.75" customHeight="1">
      <c r="A18" s="273" t="str">
        <f>OVERALL!A18</f>
        <v>NO REDUNDANT MESSAGES</v>
      </c>
      <c r="B18" s="274">
        <f t="shared" si="8"/>
        <v>0</v>
      </c>
      <c r="C18" s="275">
        <f t="shared" si="9"/>
        <v>6</v>
      </c>
      <c r="D18" s="282" t="s">
        <v>133</v>
      </c>
      <c r="E18" s="276" t="s">
        <v>133</v>
      </c>
      <c r="F18" s="276" t="s">
        <v>133</v>
      </c>
      <c r="G18" s="276" t="s">
        <v>133</v>
      </c>
      <c r="H18" s="276" t="s">
        <v>133</v>
      </c>
      <c r="I18" s="276" t="s">
        <v>133</v>
      </c>
    </row>
    <row r="19" spans="1:11" ht="15.75" customHeight="1">
      <c r="A19" s="279"/>
      <c r="C19" s="280"/>
      <c r="D19" s="281">
        <f t="shared" ref="D19:I19" si="12">COUNTA(D12:D18)-COUNTIF(D12:D18, "-")</f>
        <v>6</v>
      </c>
      <c r="E19" s="281">
        <f t="shared" si="12"/>
        <v>6</v>
      </c>
      <c r="F19" s="281">
        <f t="shared" si="12"/>
        <v>6</v>
      </c>
      <c r="G19" s="281">
        <f t="shared" si="12"/>
        <v>6</v>
      </c>
      <c r="H19" s="281">
        <f t="shared" si="12"/>
        <v>6</v>
      </c>
      <c r="I19" s="281">
        <f t="shared" si="12"/>
        <v>6</v>
      </c>
    </row>
    <row r="20" spans="1:11" ht="15.75" customHeight="1">
      <c r="A20" s="269" t="str">
        <f>OVERALL!A20</f>
        <v>EASE</v>
      </c>
      <c r="B20" s="270">
        <f>AVERAGE(B21:B24)</f>
        <v>0.45833333333333337</v>
      </c>
      <c r="C20" s="271">
        <f>B20*OVERALL!C20</f>
        <v>9.1666666666666674E-2</v>
      </c>
      <c r="D20" s="272">
        <f>(COUNTIF(D21:D24, "y")/D25)*OVERALL!$C$20</f>
        <v>0.05</v>
      </c>
      <c r="E20" s="272">
        <f>(COUNTIF(E21:E24, "y")/E25)*OVERALL!$C$20</f>
        <v>0.1</v>
      </c>
      <c r="F20" s="272">
        <f>(COUNTIF(F21:F24, "y")/F25)*OVERALL!$C$20</f>
        <v>0.1</v>
      </c>
      <c r="G20" s="272">
        <f>(COUNTIF(G21:G24, "y")/G25)*OVERALL!$C$20</f>
        <v>0.1</v>
      </c>
      <c r="H20" s="272">
        <f>(COUNTIF(H21:H24, "y")/H25)*OVERALL!$C$20</f>
        <v>0.1</v>
      </c>
      <c r="I20" s="272">
        <f>(COUNTIF(I21:I24, "y")/I25)*OVERALL!$C$20</f>
        <v>0.1</v>
      </c>
      <c r="K20" s="284"/>
    </row>
    <row r="21" spans="1:11" ht="15.75" customHeight="1">
      <c r="A21" s="273" t="str">
        <f>OVERALL!A21</f>
        <v>REQUIRED OPTIONS OBVIOUS IN ALL MENUS</v>
      </c>
      <c r="B21" s="274">
        <f t="shared" ref="B21:B24" si="13">IF(C21=0,"-",COUNTIF(D21:I21,"y")/C21)</f>
        <v>1</v>
      </c>
      <c r="C21" s="275">
        <f t="shared" ref="C21:C24" si="14">$C$2-COUNTIF(D21:I21, "-")</f>
        <v>6</v>
      </c>
      <c r="D21" s="282" t="s">
        <v>132</v>
      </c>
      <c r="E21" s="276" t="s">
        <v>132</v>
      </c>
      <c r="F21" s="276" t="s">
        <v>132</v>
      </c>
      <c r="G21" s="276" t="s">
        <v>132</v>
      </c>
      <c r="H21" s="276" t="s">
        <v>132</v>
      </c>
      <c r="I21" s="276" t="s">
        <v>132</v>
      </c>
    </row>
    <row r="22" spans="1:11" ht="15.75" customHeight="1">
      <c r="A22" s="273" t="str">
        <f>OVERALL!A22</f>
        <v>ACCEPTED ALL RESPONSES &amp; SELECTIONS</v>
      </c>
      <c r="B22" s="274">
        <f t="shared" si="13"/>
        <v>0.83333333333333337</v>
      </c>
      <c r="C22" s="275">
        <f t="shared" si="14"/>
        <v>6</v>
      </c>
      <c r="D22" s="282" t="s">
        <v>133</v>
      </c>
      <c r="E22" s="282" t="s">
        <v>132</v>
      </c>
      <c r="F22" s="282" t="s">
        <v>132</v>
      </c>
      <c r="G22" s="276" t="s">
        <v>132</v>
      </c>
      <c r="H22" s="282" t="s">
        <v>132</v>
      </c>
      <c r="I22" s="282" t="s">
        <v>132</v>
      </c>
    </row>
    <row r="23" spans="1:11" ht="15.75" customHeight="1">
      <c r="A23" s="273" t="str">
        <f>OVERALL!A23</f>
        <v>ALL MESSAGES RELEVANT TO SELECTIONS</v>
      </c>
      <c r="B23" s="274">
        <f t="shared" si="13"/>
        <v>0</v>
      </c>
      <c r="C23" s="275">
        <f t="shared" si="14"/>
        <v>6</v>
      </c>
      <c r="D23" s="276" t="s">
        <v>133</v>
      </c>
      <c r="E23" s="276" t="s">
        <v>133</v>
      </c>
      <c r="F23" s="276" t="s">
        <v>133</v>
      </c>
      <c r="G23" s="276" t="s">
        <v>133</v>
      </c>
      <c r="H23" s="276" t="s">
        <v>133</v>
      </c>
      <c r="I23" s="276" t="s">
        <v>133</v>
      </c>
    </row>
    <row r="24" spans="1:11" ht="15.75" customHeight="1">
      <c r="A24" s="273" t="str">
        <f>OVERALL!A24</f>
        <v>OBVIOUS PROGRESSION</v>
      </c>
      <c r="B24" s="274">
        <f t="shared" si="13"/>
        <v>0</v>
      </c>
      <c r="C24" s="275">
        <f t="shared" si="14"/>
        <v>6</v>
      </c>
      <c r="D24" s="282" t="s">
        <v>133</v>
      </c>
      <c r="E24" s="276" t="s">
        <v>133</v>
      </c>
      <c r="F24" s="276" t="s">
        <v>133</v>
      </c>
      <c r="G24" s="276" t="s">
        <v>133</v>
      </c>
      <c r="H24" s="276" t="s">
        <v>133</v>
      </c>
      <c r="I24" s="276" t="s">
        <v>133</v>
      </c>
    </row>
    <row r="25" spans="1:11" ht="15.75" customHeight="1">
      <c r="A25" s="279"/>
      <c r="C25" s="280"/>
      <c r="D25" s="281">
        <f t="shared" ref="D25:I25" si="15">COUNTA(D21:D24)-COUNTIF(D21:D24, "-")</f>
        <v>4</v>
      </c>
      <c r="E25" s="281">
        <f t="shared" si="15"/>
        <v>4</v>
      </c>
      <c r="F25" s="281">
        <f t="shared" si="15"/>
        <v>4</v>
      </c>
      <c r="G25" s="281">
        <f t="shared" si="15"/>
        <v>4</v>
      </c>
      <c r="H25" s="281">
        <f t="shared" si="15"/>
        <v>4</v>
      </c>
      <c r="I25" s="281">
        <f t="shared" si="15"/>
        <v>4</v>
      </c>
    </row>
    <row r="26" spans="1:11" ht="15.75" customHeight="1">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5.75" customHeight="1">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134</v>
      </c>
    </row>
    <row r="28" spans="1:11" ht="15.75" customHeight="1">
      <c r="A28" s="273" t="str">
        <f>OVERALL!A28</f>
        <v>NATURAL &amp; WELCOMING VOICEOVER</v>
      </c>
      <c r="B28" s="274">
        <f t="shared" si="16"/>
        <v>1</v>
      </c>
      <c r="C28" s="275">
        <f t="shared" si="17"/>
        <v>6</v>
      </c>
      <c r="D28" s="276" t="s">
        <v>132</v>
      </c>
      <c r="E28" s="276" t="s">
        <v>132</v>
      </c>
      <c r="F28" s="276" t="s">
        <v>132</v>
      </c>
      <c r="G28" s="276" t="s">
        <v>132</v>
      </c>
      <c r="H28" s="276" t="s">
        <v>132</v>
      </c>
      <c r="I28" s="276" t="s">
        <v>134</v>
      </c>
    </row>
    <row r="29" spans="1:11" ht="15.75" customHeight="1">
      <c r="A29" s="273" t="str">
        <f>OVERALL!A29</f>
        <v>PROFESSIONAL AUDIO RECORDINGS</v>
      </c>
      <c r="B29" s="274">
        <f t="shared" si="16"/>
        <v>1</v>
      </c>
      <c r="C29" s="275">
        <f t="shared" si="17"/>
        <v>6</v>
      </c>
      <c r="D29" s="276" t="s">
        <v>132</v>
      </c>
      <c r="E29" s="276" t="s">
        <v>132</v>
      </c>
      <c r="F29" s="276" t="s">
        <v>132</v>
      </c>
      <c r="G29" s="276" t="s">
        <v>132</v>
      </c>
      <c r="H29" s="276" t="s">
        <v>132</v>
      </c>
      <c r="I29" s="276" t="s">
        <v>134</v>
      </c>
    </row>
    <row r="30" spans="1:11" ht="15.75" customHeight="1">
      <c r="A30" s="273" t="str">
        <f>OVERALL!A30</f>
        <v>CLEAR &amp; CONCISE OPTIONS</v>
      </c>
      <c r="B30" s="274">
        <f t="shared" si="16"/>
        <v>1</v>
      </c>
      <c r="C30" s="275">
        <f t="shared" si="17"/>
        <v>6</v>
      </c>
      <c r="D30" s="276" t="s">
        <v>132</v>
      </c>
      <c r="E30" s="276" t="s">
        <v>132</v>
      </c>
      <c r="F30" s="282" t="s">
        <v>132</v>
      </c>
      <c r="G30" s="276" t="s">
        <v>132</v>
      </c>
      <c r="H30" s="276" t="s">
        <v>132</v>
      </c>
      <c r="I30" s="276" t="s">
        <v>132</v>
      </c>
    </row>
    <row r="31" spans="1:11" ht="15.75" customHeight="1">
      <c r="A31" s="273" t="str">
        <f>OVERALL!A31</f>
        <v>CLEAR &amp; CONCISE MESSAGES</v>
      </c>
      <c r="B31" s="274">
        <f t="shared" si="16"/>
        <v>0</v>
      </c>
      <c r="C31" s="275">
        <f t="shared" si="17"/>
        <v>6</v>
      </c>
      <c r="D31" s="276" t="s">
        <v>133</v>
      </c>
      <c r="E31" s="276" t="s">
        <v>133</v>
      </c>
      <c r="F31" s="276" t="s">
        <v>133</v>
      </c>
      <c r="G31" s="276" t="s">
        <v>133</v>
      </c>
      <c r="H31" s="282" t="s">
        <v>133</v>
      </c>
      <c r="I31" s="276" t="s">
        <v>133</v>
      </c>
    </row>
    <row r="32" spans="1:11" ht="15.75" customHeight="1">
      <c r="A32" s="279"/>
      <c r="C32" s="280"/>
      <c r="D32" s="281">
        <f t="shared" ref="D32:I32" si="18">COUNTA(D27:D31)-COUNTIF(D27:D31, "-")</f>
        <v>5</v>
      </c>
      <c r="E32" s="281">
        <f t="shared" si="18"/>
        <v>5</v>
      </c>
      <c r="F32" s="281">
        <f t="shared" si="18"/>
        <v>5</v>
      </c>
      <c r="G32" s="281">
        <f t="shared" si="18"/>
        <v>5</v>
      </c>
      <c r="H32" s="281">
        <f t="shared" si="18"/>
        <v>5</v>
      </c>
      <c r="I32" s="281">
        <f t="shared" si="18"/>
        <v>5</v>
      </c>
    </row>
    <row r="33" spans="1:17" ht="15.75" customHeight="1">
      <c r="A33" s="269" t="str">
        <f>OVERALL!A33</f>
        <v>TIMING</v>
      </c>
      <c r="B33" s="270">
        <f>AVERAGE(B34:B41)</f>
        <v>0.66666666666666663</v>
      </c>
      <c r="C33" s="271">
        <f>B33*OVERALL!C33</f>
        <v>0.16666666666666666</v>
      </c>
      <c r="D33" s="272">
        <f>(COUNTIF(D34:D41, "y")/D42)*OVERALL!$C$33</f>
        <v>9.375E-2</v>
      </c>
      <c r="E33" s="272">
        <f>(COUNTIF(E34:E41, "y")/E42)*OVERALL!$C$33</f>
        <v>0.1875</v>
      </c>
      <c r="F33" s="272">
        <f>(COUNTIF(F34:F41, "y")/F42)*OVERALL!$C$33</f>
        <v>0.125</v>
      </c>
      <c r="G33" s="272">
        <f>(COUNTIF(G34:G41, "y")/G42)*OVERALL!$C$33</f>
        <v>0.1875</v>
      </c>
      <c r="H33" s="272">
        <f>(COUNTIF(H34:H41, "y")/H42)*OVERALL!$C$33</f>
        <v>0.21875</v>
      </c>
      <c r="I33" s="272">
        <f>(COUNTIF(I34:I41, "y")/I42)*OVERALL!$C$33</f>
        <v>0.1875</v>
      </c>
      <c r="J33" s="94" t="s">
        <v>70</v>
      </c>
    </row>
    <row r="34" spans="1:17" ht="15.75" customHeight="1">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5.75" customHeight="1">
      <c r="A35" s="273" t="str">
        <f>OVERALL!A34</f>
        <v>NAVIGATION TIME &lt;= 30 secs</v>
      </c>
      <c r="B35" s="274">
        <f t="shared" si="19"/>
        <v>0.16666666666666666</v>
      </c>
      <c r="C35" s="275">
        <f t="shared" si="20"/>
        <v>6</v>
      </c>
      <c r="D35" s="285" t="str">
        <f t="shared" ref="D35:I35" si="22">IF(D80&lt;=TIMEVALUE("0:0:30"),"y","n")</f>
        <v>n</v>
      </c>
      <c r="E35" s="285" t="str">
        <f t="shared" si="22"/>
        <v>n</v>
      </c>
      <c r="F35" s="285" t="str">
        <f t="shared" si="22"/>
        <v>n</v>
      </c>
      <c r="G35" s="285" t="str">
        <f t="shared" si="22"/>
        <v>n</v>
      </c>
      <c r="H35" s="285" t="str">
        <f t="shared" si="22"/>
        <v>y</v>
      </c>
      <c r="I35" s="285" t="str">
        <f t="shared" si="22"/>
        <v>n</v>
      </c>
      <c r="K35" s="180"/>
    </row>
    <row r="36" spans="1:17" ht="15.75" customHeight="1">
      <c r="A36" s="273" t="str">
        <f>OVERALL!A35</f>
        <v>NAVIGATION TIME &lt;= 1 MIN</v>
      </c>
      <c r="B36" s="274">
        <f t="shared" si="19"/>
        <v>0.83333333333333337</v>
      </c>
      <c r="C36" s="275">
        <f t="shared" si="20"/>
        <v>6</v>
      </c>
      <c r="D36" s="285" t="str">
        <f t="shared" ref="D36:I36" si="23">IF(D80&lt;=TIMEVALUE("0:01:00"),"y","n")</f>
        <v>n</v>
      </c>
      <c r="E36" s="285" t="str">
        <f t="shared" si="23"/>
        <v>y</v>
      </c>
      <c r="F36" s="285" t="str">
        <f t="shared" si="23"/>
        <v>y</v>
      </c>
      <c r="G36" s="285" t="str">
        <f t="shared" si="23"/>
        <v>y</v>
      </c>
      <c r="H36" s="285" t="str">
        <f t="shared" si="23"/>
        <v>y</v>
      </c>
      <c r="I36" s="285" t="str">
        <f t="shared" si="23"/>
        <v>y</v>
      </c>
    </row>
    <row r="37" spans="1:17" ht="15.75" customHeight="1">
      <c r="A37" s="273" t="str">
        <f>OVERALL!A37</f>
        <v>WAIT TIME &lt;= 10 SECS</v>
      </c>
      <c r="B37" s="274">
        <f t="shared" si="19"/>
        <v>0.66666666666666663</v>
      </c>
      <c r="C37" s="275">
        <f t="shared" si="20"/>
        <v>6</v>
      </c>
      <c r="D37" s="286" t="str">
        <f t="shared" ref="D37:I37" si="24">IF(D$82="-", "-", IF(D$82&lt;=TIMEVALUE("0:0:10"),"y","n"))</f>
        <v>n</v>
      </c>
      <c r="E37" s="286" t="str">
        <f t="shared" si="24"/>
        <v>y</v>
      </c>
      <c r="F37" s="286" t="str">
        <f t="shared" si="24"/>
        <v>n</v>
      </c>
      <c r="G37" s="286" t="str">
        <f t="shared" si="24"/>
        <v>y</v>
      </c>
      <c r="H37" s="286" t="str">
        <f t="shared" si="24"/>
        <v>y</v>
      </c>
      <c r="I37" s="286" t="str">
        <f t="shared" si="24"/>
        <v>y</v>
      </c>
    </row>
    <row r="38" spans="1:17" ht="15.75" customHeight="1">
      <c r="A38" s="273" t="str">
        <f>OVERALL!A38</f>
        <v>WAIT TIME &lt;= 30 SECS</v>
      </c>
      <c r="B38" s="274">
        <f t="shared" si="19"/>
        <v>0.66666666666666663</v>
      </c>
      <c r="C38" s="275">
        <f t="shared" si="20"/>
        <v>6</v>
      </c>
      <c r="D38" s="286" t="str">
        <f t="shared" ref="D38:I38" si="25">IF(D$82="-", "-", IF(D$82&lt;=TIMEVALUE("0:0:30"),"y","n"))</f>
        <v>n</v>
      </c>
      <c r="E38" s="286" t="str">
        <f t="shared" si="25"/>
        <v>y</v>
      </c>
      <c r="F38" s="286" t="str">
        <f t="shared" si="25"/>
        <v>n</v>
      </c>
      <c r="G38" s="286" t="str">
        <f t="shared" si="25"/>
        <v>y</v>
      </c>
      <c r="H38" s="286" t="str">
        <f t="shared" si="25"/>
        <v>y</v>
      </c>
      <c r="I38" s="286" t="str">
        <f t="shared" si="25"/>
        <v>y</v>
      </c>
    </row>
    <row r="39" spans="1:17" ht="15.75" customHeight="1">
      <c r="A39" s="273" t="str">
        <f>OVERALL!A39</f>
        <v>WAIT TIME &lt;= 2 MINS</v>
      </c>
      <c r="B39" s="274">
        <f t="shared" si="19"/>
        <v>1</v>
      </c>
      <c r="C39" s="275">
        <f t="shared" si="20"/>
        <v>6</v>
      </c>
      <c r="D39" s="286" t="str">
        <f t="shared" ref="D39:I39" si="26">IF(D$82="-", "-", IF(D$82&lt;=TIMEVALUE("0:02:00"),"y","n"))</f>
        <v>y</v>
      </c>
      <c r="E39" s="286" t="str">
        <f t="shared" si="26"/>
        <v>y</v>
      </c>
      <c r="F39" s="286" t="str">
        <f t="shared" si="26"/>
        <v>y</v>
      </c>
      <c r="G39" s="286" t="str">
        <f t="shared" si="26"/>
        <v>y</v>
      </c>
      <c r="H39" s="286" t="str">
        <f t="shared" si="26"/>
        <v>y</v>
      </c>
      <c r="I39" s="286" t="str">
        <f t="shared" si="26"/>
        <v>y</v>
      </c>
    </row>
    <row r="40" spans="1:17" ht="15.75" customHeight="1">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5.75" customHeight="1">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5.75" customHeight="1">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291" t="s">
        <v>135</v>
      </c>
      <c r="M42" s="292"/>
      <c r="N42" s="292"/>
      <c r="O42" s="292"/>
      <c r="P42" s="292"/>
      <c r="Q42" s="293"/>
    </row>
    <row r="43" spans="1:17" ht="15.75" customHeight="1">
      <c r="A43" s="294" t="str">
        <f>OVERALL!A43</f>
        <v>OVERALL % ACCESS DEDUCTIONS</v>
      </c>
      <c r="B43" s="295">
        <f>SUM(L52:Q52)/C2</f>
        <v>0</v>
      </c>
      <c r="C43" s="271" t="str">
        <f>OVERALL!C43</f>
        <v>PENALTY</v>
      </c>
      <c r="D43" s="296">
        <f t="shared" ref="D43:I43" si="30">L43</f>
        <v>0</v>
      </c>
      <c r="E43" s="296">
        <f t="shared" si="30"/>
        <v>0</v>
      </c>
      <c r="F43" s="296">
        <f t="shared" si="30"/>
        <v>0</v>
      </c>
      <c r="G43" s="296">
        <f t="shared" si="30"/>
        <v>0</v>
      </c>
      <c r="H43" s="296">
        <f t="shared" si="30"/>
        <v>0</v>
      </c>
      <c r="I43" s="296">
        <f t="shared" si="30"/>
        <v>0</v>
      </c>
      <c r="L43" s="297">
        <f t="shared" ref="L43:Q43" si="31">IF(SUM(L44:L51)=0%,0%,SUM(L44:L51))</f>
        <v>0</v>
      </c>
      <c r="M43" s="297">
        <f t="shared" si="31"/>
        <v>0</v>
      </c>
      <c r="N43" s="297">
        <f t="shared" si="31"/>
        <v>0</v>
      </c>
      <c r="O43" s="297">
        <f t="shared" si="31"/>
        <v>0</v>
      </c>
      <c r="P43" s="297">
        <f t="shared" si="31"/>
        <v>0</v>
      </c>
      <c r="Q43" s="297">
        <f t="shared" si="31"/>
        <v>0</v>
      </c>
    </row>
    <row r="44" spans="1:17" ht="15.75" customHeight="1">
      <c r="A44" s="298" t="str">
        <f>OVERALL!A44</f>
        <v>NO ACCOUNT ID REQUEST OPTION</v>
      </c>
      <c r="B44" s="274">
        <f t="shared" ref="B44:B52" si="32">COUNTIF(D44:I44,"y")/$C$2</f>
        <v>0</v>
      </c>
      <c r="C44" s="299">
        <f>OVERALL!C44</f>
        <v>-0.1</v>
      </c>
      <c r="D44" s="282" t="s">
        <v>133</v>
      </c>
      <c r="E44" s="282" t="s">
        <v>133</v>
      </c>
      <c r="F44" s="282" t="s">
        <v>133</v>
      </c>
      <c r="G44" s="276" t="s">
        <v>133</v>
      </c>
      <c r="H44" s="276" t="s">
        <v>133</v>
      </c>
      <c r="I44" s="282" t="s">
        <v>133</v>
      </c>
      <c r="L44" s="300" t="str">
        <f t="shared" ref="L44:Q44" si="33">IF(D44="y",$C44,"")</f>
        <v/>
      </c>
      <c r="M44" s="300" t="str">
        <f t="shared" si="33"/>
        <v/>
      </c>
      <c r="N44" s="300" t="str">
        <f t="shared" si="33"/>
        <v/>
      </c>
      <c r="O44" s="300" t="str">
        <f t="shared" si="33"/>
        <v/>
      </c>
      <c r="P44" s="300" t="str">
        <f t="shared" si="33"/>
        <v/>
      </c>
      <c r="Q44" s="300" t="str">
        <f t="shared" si="33"/>
        <v/>
      </c>
    </row>
    <row r="45" spans="1:17" ht="15.75" customHeight="1">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5.75" customHeight="1">
      <c r="A46" s="298" t="str">
        <f>OVERALL!A46</f>
        <v>VOICE OR SELECTION REJECTIONS</v>
      </c>
      <c r="B46" s="274">
        <f t="shared" si="32"/>
        <v>0</v>
      </c>
      <c r="C46" s="299">
        <f>OVERALL!C46</f>
        <v>-0.2</v>
      </c>
      <c r="D46" s="282"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5.75" customHeight="1">
      <c r="A47" s="298" t="str">
        <f>OVERALL!A47</f>
        <v>REPEATED MENU OPTIONS OR RECORDINGS</v>
      </c>
      <c r="B47" s="274">
        <f t="shared" si="32"/>
        <v>0</v>
      </c>
      <c r="C47" s="299">
        <f>OVERALL!C47</f>
        <v>-0.2</v>
      </c>
      <c r="D47" s="282" t="s">
        <v>133</v>
      </c>
      <c r="E47" s="282" t="s">
        <v>133</v>
      </c>
      <c r="F47" s="282" t="s">
        <v>133</v>
      </c>
      <c r="G47" s="282" t="s">
        <v>133</v>
      </c>
      <c r="H47" s="282" t="s">
        <v>133</v>
      </c>
      <c r="I47" s="282" t="s">
        <v>133</v>
      </c>
      <c r="L47" s="300" t="str">
        <f t="shared" ref="L47:Q47" si="36">IF(D47="y",$C47,"")</f>
        <v/>
      </c>
      <c r="M47" s="300" t="str">
        <f t="shared" si="36"/>
        <v/>
      </c>
      <c r="N47" s="300" t="str">
        <f t="shared" si="36"/>
        <v/>
      </c>
      <c r="O47" s="300" t="str">
        <f t="shared" si="36"/>
        <v/>
      </c>
      <c r="P47" s="300" t="str">
        <f t="shared" si="36"/>
        <v/>
      </c>
      <c r="Q47" s="300" t="str">
        <f t="shared" si="36"/>
        <v/>
      </c>
    </row>
    <row r="48" spans="1:17" ht="15.75" customHeight="1">
      <c r="A48" s="298" t="str">
        <f>OVERALL!A48</f>
        <v>PERSISTENT PUSH TO ONLINE CHANNELS</v>
      </c>
      <c r="B48" s="274">
        <f t="shared" si="32"/>
        <v>0</v>
      </c>
      <c r="C48" s="299">
        <f>OVERALL!C48</f>
        <v>-0.2</v>
      </c>
      <c r="D48" s="282" t="s">
        <v>133</v>
      </c>
      <c r="E48" s="282" t="s">
        <v>133</v>
      </c>
      <c r="F48" s="282" t="s">
        <v>133</v>
      </c>
      <c r="G48" s="282" t="s">
        <v>133</v>
      </c>
      <c r="H48" s="282" t="s">
        <v>133</v>
      </c>
      <c r="I48" s="282" t="s">
        <v>133</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c r="A50" s="298" t="str">
        <f>OVERALL!A50</f>
        <v>EXCESSIVE QUEUE MESSAGING (repeats 30-60 secs)</v>
      </c>
      <c r="B50" s="274">
        <f t="shared" si="32"/>
        <v>0</v>
      </c>
      <c r="C50" s="299">
        <f>OVERALL!C50</f>
        <v>-0.1</v>
      </c>
      <c r="D50" s="276" t="s">
        <v>133</v>
      </c>
      <c r="E50" s="276" t="s">
        <v>133</v>
      </c>
      <c r="F50" s="276" t="s">
        <v>133</v>
      </c>
      <c r="G50" s="276" t="s">
        <v>133</v>
      </c>
      <c r="H50" s="276" t="s">
        <v>133</v>
      </c>
      <c r="I50" s="276" t="s">
        <v>133</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c r="A51" s="301" t="str">
        <f>OVERALL!A51</f>
        <v>NOT ANSWERED IN TIME</v>
      </c>
      <c r="B51" s="302">
        <f t="shared" si="32"/>
        <v>0</v>
      </c>
      <c r="C51" s="303">
        <f>OVERALL!C51</f>
        <v>-0.5</v>
      </c>
      <c r="D51" s="304" t="s">
        <v>133</v>
      </c>
      <c r="E51" s="304" t="s">
        <v>133</v>
      </c>
      <c r="F51" s="305" t="s">
        <v>133</v>
      </c>
      <c r="G51" s="305" t="s">
        <v>133</v>
      </c>
      <c r="H51" s="304" t="s">
        <v>133</v>
      </c>
      <c r="I51" s="305" t="s">
        <v>133</v>
      </c>
      <c r="L51" s="306" t="str">
        <f t="shared" ref="L51:Q51" si="40">IF(D51="y",$C51,"")</f>
        <v/>
      </c>
      <c r="M51" s="306" t="str">
        <f t="shared" si="40"/>
        <v/>
      </c>
      <c r="N51" s="306" t="str">
        <f t="shared" si="40"/>
        <v/>
      </c>
      <c r="O51" s="306" t="str">
        <f t="shared" si="40"/>
        <v/>
      </c>
      <c r="P51" s="306" t="str">
        <f t="shared" si="40"/>
        <v/>
      </c>
      <c r="Q51" s="306" t="str">
        <f t="shared" si="40"/>
        <v/>
      </c>
    </row>
    <row r="52" spans="1:17" ht="15.75" customHeight="1">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0</v>
      </c>
      <c r="M52" s="309">
        <f t="shared" si="41"/>
        <v>0</v>
      </c>
      <c r="N52" s="309">
        <f t="shared" si="41"/>
        <v>0</v>
      </c>
      <c r="O52" s="309">
        <f t="shared" si="41"/>
        <v>0</v>
      </c>
      <c r="P52" s="309">
        <f t="shared" si="41"/>
        <v>0</v>
      </c>
      <c r="Q52" s="309">
        <f t="shared" si="41"/>
        <v>0</v>
      </c>
    </row>
    <row r="53" spans="1:17" ht="15.75" customHeight="1">
      <c r="A53" s="288"/>
      <c r="B53" s="289"/>
      <c r="C53" s="289"/>
      <c r="D53" s="281">
        <f t="shared" ref="D53:I53" si="42">COUNTIF(D44:D52, "y")</f>
        <v>0</v>
      </c>
      <c r="E53" s="281">
        <f t="shared" si="42"/>
        <v>0</v>
      </c>
      <c r="F53" s="281">
        <f t="shared" si="42"/>
        <v>0</v>
      </c>
      <c r="G53" s="281">
        <f t="shared" si="42"/>
        <v>0</v>
      </c>
      <c r="H53" s="281">
        <f t="shared" si="42"/>
        <v>0</v>
      </c>
      <c r="I53" s="281">
        <f t="shared" si="42"/>
        <v>0</v>
      </c>
      <c r="J53" s="94" t="s">
        <v>70</v>
      </c>
    </row>
    <row r="54" spans="1:17" ht="15.75" customHeight="1">
      <c r="A54" s="406" t="str">
        <f>OVERALL!A54</f>
        <v>ADDITIONAL INSIGHT</v>
      </c>
      <c r="B54" s="407"/>
      <c r="C54" s="310" t="s">
        <v>70</v>
      </c>
      <c r="D54" s="311"/>
      <c r="E54" s="311"/>
      <c r="F54" s="311"/>
      <c r="G54" s="311"/>
      <c r="H54" s="311"/>
      <c r="I54" s="311"/>
      <c r="M54" s="94" t="s">
        <v>70</v>
      </c>
    </row>
    <row r="55" spans="1:17" ht="15.75" customHeight="1">
      <c r="A55" s="312" t="str">
        <f>OVERALL!A55</f>
        <v>CALL ANSWERED-ACCESS</v>
      </c>
      <c r="B55" s="313">
        <f t="shared" ref="B55:B56" si="43">IF(C55=0,"-",COUNTIF(D55:I55, "y")/C55)</f>
        <v>1</v>
      </c>
      <c r="C55" s="314">
        <f t="shared" ref="C55:C62" si="44">$C$2-COUNTIF(D55:I55, "-")</f>
        <v>6</v>
      </c>
      <c r="D55" s="315" t="str">
        <f t="shared" ref="D55:I55" si="45">IF(D51="y","n",IF(D52="y","n","y"))</f>
        <v>y</v>
      </c>
      <c r="E55" s="315" t="str">
        <f t="shared" si="45"/>
        <v>y</v>
      </c>
      <c r="F55" s="315" t="str">
        <f t="shared" si="45"/>
        <v>y</v>
      </c>
      <c r="G55" s="315" t="str">
        <f t="shared" si="45"/>
        <v>y</v>
      </c>
      <c r="H55" s="315" t="str">
        <f t="shared" si="45"/>
        <v>y</v>
      </c>
      <c r="I55" s="315" t="str">
        <f t="shared" si="45"/>
        <v>y</v>
      </c>
    </row>
    <row r="56" spans="1:17" ht="15.75" customHeight="1">
      <c r="A56" s="273" t="str">
        <f>OVERALL!A56</f>
        <v>MENU IVR</v>
      </c>
      <c r="B56" s="274">
        <f t="shared" si="43"/>
        <v>0</v>
      </c>
      <c r="C56" s="275">
        <f t="shared" si="44"/>
        <v>6</v>
      </c>
      <c r="D56" s="316" t="s">
        <v>133</v>
      </c>
      <c r="E56" s="316" t="s">
        <v>133</v>
      </c>
      <c r="F56" s="316" t="s">
        <v>133</v>
      </c>
      <c r="G56" s="316" t="s">
        <v>133</v>
      </c>
      <c r="H56" s="316" t="s">
        <v>133</v>
      </c>
      <c r="I56" s="316" t="s">
        <v>133</v>
      </c>
    </row>
    <row r="57" spans="1:17" ht="15.75" customHeight="1">
      <c r="A57" s="273" t="str">
        <f>OVERALL!A57</f>
        <v>SPEECH IVR</v>
      </c>
      <c r="B57" s="317" t="s">
        <v>70</v>
      </c>
      <c r="C57" s="275">
        <f t="shared" si="44"/>
        <v>6</v>
      </c>
      <c r="D57" s="318" t="s">
        <v>133</v>
      </c>
      <c r="E57" s="318" t="s">
        <v>133</v>
      </c>
      <c r="F57" s="318" t="s">
        <v>133</v>
      </c>
      <c r="G57" s="318" t="s">
        <v>133</v>
      </c>
      <c r="H57" s="318" t="s">
        <v>133</v>
      </c>
      <c r="I57" s="318" t="s">
        <v>133</v>
      </c>
    </row>
    <row r="58" spans="1:17" ht="15.75" customHeight="1">
      <c r="A58" s="273" t="str">
        <f>OVERALL!A58</f>
        <v>HYBRID IVR</v>
      </c>
      <c r="B58" s="274">
        <f>IF(C58=0,"-",COUNTIF(D58:I58, "y")/C58)</f>
        <v>1</v>
      </c>
      <c r="C58" s="275">
        <f t="shared" si="44"/>
        <v>6</v>
      </c>
      <c r="D58" s="282" t="s">
        <v>132</v>
      </c>
      <c r="E58" s="282" t="s">
        <v>132</v>
      </c>
      <c r="F58" s="282" t="s">
        <v>132</v>
      </c>
      <c r="G58" s="282" t="s">
        <v>132</v>
      </c>
      <c r="H58" s="282" t="s">
        <v>132</v>
      </c>
      <c r="I58" s="276" t="s">
        <v>132</v>
      </c>
      <c r="M58" s="94" t="s">
        <v>70</v>
      </c>
    </row>
    <row r="59" spans="1:17" ht="15.75" customHeight="1">
      <c r="A59" s="273" t="str">
        <f>OVERALL!A59</f>
        <v>NUMBER OF MENU LAYERS</v>
      </c>
      <c r="B59" s="319">
        <f>IF(C59=0,"-",SUM(D59:I59)/C59)</f>
        <v>3.3333333333333335</v>
      </c>
      <c r="C59" s="275">
        <f t="shared" si="44"/>
        <v>6</v>
      </c>
      <c r="D59" s="320">
        <v>4</v>
      </c>
      <c r="E59" s="320">
        <v>3</v>
      </c>
      <c r="F59" s="320">
        <v>3</v>
      </c>
      <c r="G59" s="320">
        <v>3</v>
      </c>
      <c r="H59" s="320">
        <v>3</v>
      </c>
      <c r="I59" s="320">
        <v>4</v>
      </c>
    </row>
    <row r="60" spans="1:17" ht="15.75" customHeight="1">
      <c r="A60" s="273" t="str">
        <f>OVERALL!A60</f>
        <v>ACCOUNT ID REQUEST</v>
      </c>
      <c r="B60" s="274">
        <f t="shared" ref="B60:B62" si="46">IF(C60=0,"-",COUNTIF(D60:I60, "y")/C60)</f>
        <v>0</v>
      </c>
      <c r="C60" s="275">
        <f t="shared" si="44"/>
        <v>6</v>
      </c>
      <c r="D60" s="282" t="s">
        <v>133</v>
      </c>
      <c r="E60" s="282" t="s">
        <v>133</v>
      </c>
      <c r="F60" s="282" t="s">
        <v>133</v>
      </c>
      <c r="G60" s="276" t="s">
        <v>133</v>
      </c>
      <c r="H60" s="276" t="s">
        <v>133</v>
      </c>
      <c r="I60" s="282" t="s">
        <v>133</v>
      </c>
    </row>
    <row r="61" spans="1:17" ht="15.75" customHeight="1">
      <c r="A61" s="273" t="str">
        <f>OVERALL!A61</f>
        <v>CALLBACKS OFFERED FOR DELAYS</v>
      </c>
      <c r="B61" s="274" t="str">
        <f t="shared" si="46"/>
        <v>-</v>
      </c>
      <c r="C61" s="275">
        <f t="shared" si="44"/>
        <v>0</v>
      </c>
      <c r="D61" s="283" t="s">
        <v>68</v>
      </c>
      <c r="E61" s="283" t="s">
        <v>68</v>
      </c>
      <c r="F61" s="283" t="s">
        <v>68</v>
      </c>
      <c r="G61" s="321" t="s">
        <v>68</v>
      </c>
      <c r="H61" s="283" t="s">
        <v>68</v>
      </c>
      <c r="I61" s="321" t="s">
        <v>68</v>
      </c>
    </row>
    <row r="62" spans="1:17" ht="15.75" customHeight="1">
      <c r="A62" s="273" t="str">
        <f>OVERALL!A62</f>
        <v>CALLBACK OFFERED AT START</v>
      </c>
      <c r="B62" s="274" t="str">
        <f t="shared" si="46"/>
        <v>-</v>
      </c>
      <c r="C62" s="275">
        <f t="shared" si="44"/>
        <v>0</v>
      </c>
      <c r="D62" s="283" t="s">
        <v>68</v>
      </c>
      <c r="E62" s="283" t="s">
        <v>68</v>
      </c>
      <c r="F62" s="283" t="s">
        <v>68</v>
      </c>
      <c r="G62" s="321" t="s">
        <v>68</v>
      </c>
      <c r="H62" s="283" t="s">
        <v>68</v>
      </c>
      <c r="I62" s="321" t="s">
        <v>68</v>
      </c>
    </row>
    <row r="63" spans="1:17" ht="15.75" customHeight="1">
      <c r="A63" s="322"/>
      <c r="B63" s="323"/>
      <c r="C63" s="324"/>
      <c r="D63" s="325"/>
      <c r="E63" s="325"/>
      <c r="F63" s="325"/>
      <c r="G63" s="325"/>
      <c r="H63" s="325"/>
      <c r="I63" s="325"/>
    </row>
    <row r="64" spans="1:17" ht="15.75" customHeight="1">
      <c r="A64" s="326" t="s">
        <v>136</v>
      </c>
      <c r="B64" s="327"/>
      <c r="C64" s="327"/>
      <c r="D64" s="327"/>
      <c r="E64" s="327"/>
      <c r="F64" s="327"/>
      <c r="G64" s="327"/>
      <c r="H64" s="327"/>
      <c r="I64" s="327"/>
    </row>
    <row r="65" spans="1:20" ht="15.75" customHeight="1">
      <c r="A65" s="328" t="s">
        <v>137</v>
      </c>
      <c r="B65" s="329">
        <f t="shared" ref="B65:B70" si="47">AVERAGE(D65:I65)</f>
        <v>3.4722222222222222E-5</v>
      </c>
      <c r="C65" s="330"/>
      <c r="D65" s="331">
        <v>3.4722222222222222E-5</v>
      </c>
      <c r="E65" s="331">
        <v>3.4722222222222222E-5</v>
      </c>
      <c r="F65" s="331">
        <v>3.4722222222222222E-5</v>
      </c>
      <c r="G65" s="331">
        <v>3.4722222222222222E-5</v>
      </c>
      <c r="H65" s="331">
        <v>3.4722222222222222E-5</v>
      </c>
      <c r="I65" s="332">
        <v>3.4722222222222222E-5</v>
      </c>
      <c r="K65" s="333"/>
      <c r="L65" s="333"/>
      <c r="M65" s="333"/>
      <c r="N65" s="333"/>
      <c r="O65" s="333"/>
      <c r="P65" s="333"/>
      <c r="Q65" s="333"/>
      <c r="R65" s="333"/>
      <c r="S65" s="333"/>
      <c r="T65" s="333"/>
    </row>
    <row r="66" spans="1:20" ht="15.75" customHeight="1">
      <c r="A66" s="334" t="s">
        <v>138</v>
      </c>
      <c r="B66" s="335">
        <f t="shared" si="47"/>
        <v>5.0733024691358025E-4</v>
      </c>
      <c r="C66" s="336"/>
      <c r="D66" s="337">
        <v>8.3333333333333339E-4</v>
      </c>
      <c r="E66" s="337">
        <v>4.7453703703703704E-4</v>
      </c>
      <c r="F66" s="337">
        <v>4.2824074074074075E-4</v>
      </c>
      <c r="G66" s="337">
        <v>5.2083333333333333E-4</v>
      </c>
      <c r="H66" s="337">
        <v>3.4722222222222224E-4</v>
      </c>
      <c r="I66" s="337">
        <v>4.3981481481481481E-4</v>
      </c>
      <c r="K66" s="333"/>
      <c r="L66" s="333"/>
      <c r="M66" s="333"/>
      <c r="N66" s="333"/>
      <c r="O66" s="333"/>
      <c r="P66" s="333"/>
      <c r="Q66" s="333"/>
      <c r="R66" s="333"/>
      <c r="S66" s="333"/>
      <c r="T66" s="333"/>
    </row>
    <row r="67" spans="1:20" ht="15.75" customHeight="1">
      <c r="A67" s="338" t="s">
        <v>139</v>
      </c>
      <c r="B67" s="335">
        <f t="shared" si="47"/>
        <v>5.0733024691358025E-4</v>
      </c>
      <c r="C67" s="336"/>
      <c r="D67" s="339">
        <v>8.3333333333333339E-4</v>
      </c>
      <c r="E67" s="339">
        <v>4.7453703703703704E-4</v>
      </c>
      <c r="F67" s="339">
        <v>4.2824074074074075E-4</v>
      </c>
      <c r="G67" s="339">
        <v>5.2083333333333333E-4</v>
      </c>
      <c r="H67" s="339">
        <v>3.4722222222222224E-4</v>
      </c>
      <c r="I67" s="340">
        <v>4.3981481481481481E-4</v>
      </c>
      <c r="K67" s="333"/>
      <c r="L67" s="333"/>
      <c r="M67" s="333"/>
      <c r="N67" s="333"/>
      <c r="O67" s="333"/>
      <c r="P67" s="333"/>
      <c r="Q67" s="333"/>
      <c r="R67" s="333"/>
      <c r="S67" s="333"/>
      <c r="T67" s="333"/>
    </row>
    <row r="68" spans="1:20" ht="15.75" customHeight="1">
      <c r="A68" s="334" t="s">
        <v>140</v>
      </c>
      <c r="B68" s="335">
        <f t="shared" si="47"/>
        <v>5.0733024691358025E-4</v>
      </c>
      <c r="C68" s="336"/>
      <c r="D68" s="337">
        <v>8.3333333333333339E-4</v>
      </c>
      <c r="E68" s="337">
        <v>4.7453703703703704E-4</v>
      </c>
      <c r="F68" s="337">
        <v>4.2824074074074075E-4</v>
      </c>
      <c r="G68" s="337">
        <v>5.2083333333333333E-4</v>
      </c>
      <c r="H68" s="337">
        <v>3.4722222222222224E-4</v>
      </c>
      <c r="I68" s="341">
        <v>4.3981481481481481E-4</v>
      </c>
      <c r="K68" s="333"/>
      <c r="L68" s="333"/>
      <c r="M68" s="333"/>
      <c r="N68" s="333"/>
      <c r="O68" s="333"/>
      <c r="P68" s="333"/>
      <c r="Q68" s="333"/>
      <c r="R68" s="333"/>
      <c r="S68" s="333"/>
      <c r="T68" s="333"/>
    </row>
    <row r="69" spans="1:20" ht="15.75" customHeight="1">
      <c r="A69" s="338" t="s">
        <v>141</v>
      </c>
      <c r="B69" s="335">
        <f t="shared" si="47"/>
        <v>1.2808641975308643E-3</v>
      </c>
      <c r="C69" s="336"/>
      <c r="D69" s="339">
        <v>1.6319444444444445E-3</v>
      </c>
      <c r="E69" s="339">
        <v>1.3078703703703703E-3</v>
      </c>
      <c r="F69" s="339">
        <v>1.261574074074074E-3</v>
      </c>
      <c r="G69" s="339">
        <v>1.3310185185185185E-3</v>
      </c>
      <c r="H69" s="339">
        <v>1.1689814814814816E-3</v>
      </c>
      <c r="I69" s="340">
        <v>9.837962962962962E-4</v>
      </c>
      <c r="K69" s="333"/>
      <c r="L69" s="333"/>
      <c r="M69" s="333"/>
      <c r="N69" s="333"/>
      <c r="O69" s="333"/>
      <c r="P69" s="333"/>
      <c r="Q69" s="333"/>
      <c r="R69" s="333"/>
      <c r="S69" s="333"/>
      <c r="T69" s="333"/>
    </row>
    <row r="70" spans="1:20" ht="15.75" customHeight="1">
      <c r="A70" s="342" t="s">
        <v>142</v>
      </c>
      <c r="B70" s="343">
        <f t="shared" si="47"/>
        <v>1.6145833333333333E-3</v>
      </c>
      <c r="C70" s="344"/>
      <c r="D70" s="345">
        <v>2.7430555555555554E-3</v>
      </c>
      <c r="E70" s="345">
        <v>1.3425925925925925E-3</v>
      </c>
      <c r="F70" s="345">
        <v>1.9444444444444444E-3</v>
      </c>
      <c r="G70" s="345">
        <v>1.3888888888888889E-3</v>
      </c>
      <c r="H70" s="345">
        <v>1.2268518518518518E-3</v>
      </c>
      <c r="I70" s="346">
        <v>1.0416666666666667E-3</v>
      </c>
      <c r="K70" s="333"/>
      <c r="L70" s="333"/>
      <c r="M70" s="333"/>
      <c r="N70" s="333"/>
      <c r="O70" s="333"/>
      <c r="P70" s="333"/>
      <c r="Q70" s="333"/>
      <c r="R70" s="333"/>
      <c r="S70" s="333"/>
      <c r="T70" s="333"/>
    </row>
    <row r="71" spans="1:20" ht="15.75" customHeight="1"/>
    <row r="72" spans="1:20" ht="60">
      <c r="A72" s="347" t="s">
        <v>70</v>
      </c>
      <c r="B72" s="408" t="s">
        <v>143</v>
      </c>
      <c r="C72" s="405"/>
      <c r="D72" s="348" t="s">
        <v>144</v>
      </c>
      <c r="E72" s="348" t="s">
        <v>70</v>
      </c>
      <c r="F72" s="348" t="s">
        <v>70</v>
      </c>
      <c r="G72" s="348"/>
      <c r="H72" s="348"/>
      <c r="I72" s="349"/>
    </row>
    <row r="73" spans="1:20" ht="15.75" customHeight="1">
      <c r="A73" s="347"/>
      <c r="B73" s="350"/>
      <c r="C73" s="350"/>
      <c r="D73" s="351"/>
      <c r="E73" s="351"/>
      <c r="F73" s="352" t="s">
        <v>70</v>
      </c>
      <c r="G73" s="351"/>
      <c r="H73" s="351"/>
      <c r="I73" s="351"/>
    </row>
    <row r="74" spans="1:20" ht="15.75" customHeight="1">
      <c r="A74" s="347" t="s">
        <v>70</v>
      </c>
      <c r="B74" s="409" t="s">
        <v>145</v>
      </c>
      <c r="C74" s="405"/>
      <c r="D74" s="410" t="s">
        <v>146</v>
      </c>
      <c r="E74" s="411"/>
      <c r="F74" s="411"/>
      <c r="G74" s="411"/>
      <c r="H74" s="411"/>
      <c r="I74" s="405"/>
    </row>
    <row r="75" spans="1:20" ht="15.75" customHeight="1"/>
    <row r="76" spans="1:20" ht="15.75" customHeight="1">
      <c r="A76" s="353" t="str">
        <f>OVERALL!A63</f>
        <v>PRE MENU MESSAGE TIME</v>
      </c>
      <c r="B76" s="354">
        <f t="shared" ref="B76:B83" si="48">IF(C76=0,"-",SUM(D76:I76)/C76)</f>
        <v>3.4722222222222222E-5</v>
      </c>
      <c r="C76" s="275">
        <f t="shared" ref="C76:C83" si="49">$C$2-COUNTIF(D76:I76, "-")</f>
        <v>6</v>
      </c>
      <c r="D76" s="355">
        <f t="shared" ref="D76:I76" si="50">D65</f>
        <v>3.4722222222222222E-5</v>
      </c>
      <c r="E76" s="355">
        <f t="shared" si="50"/>
        <v>3.4722222222222222E-5</v>
      </c>
      <c r="F76" s="355">
        <f t="shared" si="50"/>
        <v>3.4722222222222222E-5</v>
      </c>
      <c r="G76" s="355">
        <f t="shared" si="50"/>
        <v>3.4722222222222222E-5</v>
      </c>
      <c r="H76" s="355">
        <f t="shared" si="50"/>
        <v>3.4722222222222222E-5</v>
      </c>
      <c r="I76" s="355">
        <f t="shared" si="50"/>
        <v>3.4722222222222222E-5</v>
      </c>
      <c r="K76" s="333"/>
    </row>
    <row r="77" spans="1:20" ht="15.75" customHeight="1">
      <c r="A77" s="353" t="str">
        <f>OVERALL!A64</f>
        <v>MID MENU MESSAGE TIME</v>
      </c>
      <c r="B77" s="354">
        <f t="shared" si="48"/>
        <v>0</v>
      </c>
      <c r="C77" s="275">
        <f t="shared" si="49"/>
        <v>6</v>
      </c>
      <c r="D77" s="355">
        <f t="shared" ref="D77:I77" si="51">D67-D66</f>
        <v>0</v>
      </c>
      <c r="E77" s="355">
        <f t="shared" si="51"/>
        <v>0</v>
      </c>
      <c r="F77" s="355">
        <f t="shared" si="51"/>
        <v>0</v>
      </c>
      <c r="G77" s="355">
        <f t="shared" si="51"/>
        <v>0</v>
      </c>
      <c r="H77" s="355">
        <f t="shared" si="51"/>
        <v>0</v>
      </c>
      <c r="I77" s="355">
        <f t="shared" si="51"/>
        <v>0</v>
      </c>
      <c r="K77" s="333"/>
    </row>
    <row r="78" spans="1:20" ht="15.75" customHeight="1">
      <c r="A78" s="353" t="str">
        <f>OVERALL!A65</f>
        <v>POST MENU MESSAGE TIME</v>
      </c>
      <c r="B78" s="354">
        <f t="shared" si="48"/>
        <v>7.7353395061728397E-4</v>
      </c>
      <c r="C78" s="275">
        <f t="shared" si="49"/>
        <v>6</v>
      </c>
      <c r="D78" s="355">
        <f t="shared" ref="D78:I78" si="52">D69-D68</f>
        <v>7.9861111111111116E-4</v>
      </c>
      <c r="E78" s="355">
        <f t="shared" si="52"/>
        <v>8.3333333333333328E-4</v>
      </c>
      <c r="F78" s="355">
        <f t="shared" si="52"/>
        <v>8.3333333333333328E-4</v>
      </c>
      <c r="G78" s="355">
        <f t="shared" si="52"/>
        <v>8.1018518518518516E-4</v>
      </c>
      <c r="H78" s="355">
        <f t="shared" si="52"/>
        <v>8.2175925925925927E-4</v>
      </c>
      <c r="I78" s="355">
        <f t="shared" si="52"/>
        <v>5.4398148148148144E-4</v>
      </c>
      <c r="K78" s="333"/>
    </row>
    <row r="79" spans="1:20" ht="15.75" customHeight="1">
      <c r="A79" s="353" t="str">
        <f>OVERALL!A66</f>
        <v>TOTAL MESSAGE TIME</v>
      </c>
      <c r="B79" s="354">
        <f t="shared" si="48"/>
        <v>8.0825617283950609E-4</v>
      </c>
      <c r="C79" s="275">
        <f t="shared" si="49"/>
        <v>6</v>
      </c>
      <c r="D79" s="355">
        <f t="shared" ref="D79:I79" si="53">SUM(D76:D78)</f>
        <v>8.3333333333333339E-4</v>
      </c>
      <c r="E79" s="355">
        <f t="shared" si="53"/>
        <v>8.6805555555555551E-4</v>
      </c>
      <c r="F79" s="355">
        <f t="shared" si="53"/>
        <v>8.6805555555555551E-4</v>
      </c>
      <c r="G79" s="355">
        <f t="shared" si="53"/>
        <v>8.4490740740740739E-4</v>
      </c>
      <c r="H79" s="355">
        <f t="shared" si="53"/>
        <v>8.564814814814815E-4</v>
      </c>
      <c r="I79" s="355">
        <f t="shared" si="53"/>
        <v>5.7870370370370367E-4</v>
      </c>
      <c r="K79" s="333"/>
    </row>
    <row r="80" spans="1:20" ht="15.75" customHeight="1">
      <c r="A80" s="353" t="str">
        <f>OVERALL!A67</f>
        <v>MENU NAVIGATION TIME</v>
      </c>
      <c r="B80" s="354">
        <f t="shared" si="48"/>
        <v>4.7260802469135807E-4</v>
      </c>
      <c r="C80" s="275">
        <f t="shared" si="49"/>
        <v>6</v>
      </c>
      <c r="D80" s="355">
        <f t="shared" ref="D80:I80" si="54">(D66-D65)+(D68-D67)</f>
        <v>7.9861111111111116E-4</v>
      </c>
      <c r="E80" s="355">
        <f t="shared" si="54"/>
        <v>4.3981481481481481E-4</v>
      </c>
      <c r="F80" s="355">
        <f t="shared" si="54"/>
        <v>3.9351851851851852E-4</v>
      </c>
      <c r="G80" s="355">
        <f t="shared" si="54"/>
        <v>4.861111111111111E-4</v>
      </c>
      <c r="H80" s="355">
        <f t="shared" si="54"/>
        <v>3.1250000000000001E-4</v>
      </c>
      <c r="I80" s="355">
        <f t="shared" si="54"/>
        <v>4.0509259259259258E-4</v>
      </c>
      <c r="K80" s="333"/>
    </row>
    <row r="81" spans="1:11" ht="15.75" customHeight="1">
      <c r="A81" s="353" t="str">
        <f>OVERALL!A68</f>
        <v>TOTAL MENU TIME</v>
      </c>
      <c r="B81" s="354">
        <f t="shared" si="48"/>
        <v>1.2808641975308643E-3</v>
      </c>
      <c r="C81" s="275">
        <f t="shared" si="49"/>
        <v>6</v>
      </c>
      <c r="D81" s="355">
        <f t="shared" ref="D81:I81" si="55">SUM(D79:D80)</f>
        <v>1.6319444444444445E-3</v>
      </c>
      <c r="E81" s="355">
        <f t="shared" si="55"/>
        <v>1.3078703703703703E-3</v>
      </c>
      <c r="F81" s="355">
        <f t="shared" si="55"/>
        <v>1.261574074074074E-3</v>
      </c>
      <c r="G81" s="355">
        <f t="shared" si="55"/>
        <v>1.3310185185185185E-3</v>
      </c>
      <c r="H81" s="355">
        <f t="shared" si="55"/>
        <v>1.1689814814814816E-3</v>
      </c>
      <c r="I81" s="355">
        <f t="shared" si="55"/>
        <v>9.837962962962962E-4</v>
      </c>
      <c r="K81" s="333"/>
    </row>
    <row r="82" spans="1:11" ht="15.75" customHeight="1">
      <c r="A82" s="273" t="str">
        <f>OVERALL!A69</f>
        <v>WAIT TIME</v>
      </c>
      <c r="B82" s="356">
        <f t="shared" si="48"/>
        <v>3.3371913580246905E-4</v>
      </c>
      <c r="C82" s="275">
        <f t="shared" si="49"/>
        <v>6</v>
      </c>
      <c r="D82" s="356">
        <f t="shared" ref="D82:I82" si="56">IF(D70="-", "-", D70-D69)</f>
        <v>1.1111111111111109E-3</v>
      </c>
      <c r="E82" s="356">
        <f t="shared" si="56"/>
        <v>3.4722222222222229E-5</v>
      </c>
      <c r="F82" s="356">
        <f t="shared" si="56"/>
        <v>6.8287037037037036E-4</v>
      </c>
      <c r="G82" s="356">
        <f t="shared" si="56"/>
        <v>5.7870370370370454E-5</v>
      </c>
      <c r="H82" s="356">
        <f t="shared" si="56"/>
        <v>5.7870370370370237E-5</v>
      </c>
      <c r="I82" s="356">
        <f t="shared" si="56"/>
        <v>5.7870370370370454E-5</v>
      </c>
      <c r="K82" s="333"/>
    </row>
    <row r="83" spans="1:11" ht="15.75" customHeight="1">
      <c r="A83" s="353" t="str">
        <f>OVERALL!A70</f>
        <v>TOTAL ACCESS TIME</v>
      </c>
      <c r="B83" s="354">
        <f t="shared" si="48"/>
        <v>1.6145833333333333E-3</v>
      </c>
      <c r="C83" s="275">
        <f t="shared" si="49"/>
        <v>6</v>
      </c>
      <c r="D83" s="355">
        <f t="shared" ref="D83:I83" si="57">SUM(D81:D82)</f>
        <v>2.7430555555555554E-3</v>
      </c>
      <c r="E83" s="355">
        <f t="shared" si="57"/>
        <v>1.3425925925925925E-3</v>
      </c>
      <c r="F83" s="355">
        <f t="shared" si="57"/>
        <v>1.9444444444444444E-3</v>
      </c>
      <c r="G83" s="355">
        <f t="shared" si="57"/>
        <v>1.3888888888888889E-3</v>
      </c>
      <c r="H83" s="355">
        <f t="shared" si="57"/>
        <v>1.2268518518518518E-3</v>
      </c>
      <c r="I83" s="355">
        <f t="shared" si="57"/>
        <v>1.0416666666666667E-3</v>
      </c>
      <c r="K83" s="333"/>
    </row>
    <row r="84" spans="1:11" ht="15.75" customHeight="1"/>
    <row r="85" spans="1:11" ht="15.75" customHeight="1">
      <c r="D85" s="357" t="s">
        <v>70</v>
      </c>
    </row>
    <row r="86" spans="1:11" ht="15.75" customHeight="1"/>
    <row r="87" spans="1:11" ht="15.75" customHeight="1"/>
    <row r="88" spans="1:11" ht="15.75" customHeight="1"/>
    <row r="89" spans="1:11" ht="15.75" customHeight="1"/>
    <row r="90" spans="1:11" ht="15.75" customHeight="1"/>
    <row r="91" spans="1:11" ht="15.75" customHeight="1"/>
    <row r="92" spans="1:11" ht="15.75" customHeight="1"/>
    <row r="93" spans="1:11" ht="15.75" customHeight="1"/>
    <row r="94" spans="1:11" ht="15.75" customHeight="1"/>
    <row r="95" spans="1:11" ht="15.75" customHeight="1"/>
    <row r="96" spans="1: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54:B54"/>
    <mergeCell ref="B72:C72"/>
    <mergeCell ref="B74:C74"/>
    <mergeCell ref="D74:I74"/>
  </mergeCells>
  <conditionalFormatting sqref="B4">
    <cfRule type="containsBlanks" dxfId="107" priority="1">
      <formula>LEN(TRIM(B4))=0</formula>
    </cfRule>
    <cfRule type="cellIs" dxfId="106" priority="2" operator="lessThan">
      <formula>0.45</formula>
    </cfRule>
    <cfRule type="cellIs" dxfId="105" priority="3" operator="greaterThanOrEqual">
      <formula>0.905</formula>
    </cfRule>
    <cfRule type="cellIs" dxfId="104" priority="4" operator="between">
      <formula>0.754999</formula>
      <formula>0.905</formula>
    </cfRule>
    <cfRule type="cellIs" dxfId="103" priority="5" operator="between">
      <formula>0.604999</formula>
      <formula>0.754999</formula>
    </cfRule>
    <cfRule type="cellIs" dxfId="102" priority="6" operator="between">
      <formula>0.44999</formula>
      <formula>0.605</formula>
    </cfRule>
  </conditionalFormatting>
  <conditionalFormatting sqref="D4:I4">
    <cfRule type="containsBlanks" dxfId="101" priority="7">
      <formula>LEN(TRIM(D4))=0</formula>
    </cfRule>
    <cfRule type="cellIs" dxfId="100" priority="8" operator="greaterThanOrEqual">
      <formula>0.905</formula>
    </cfRule>
    <cfRule type="cellIs" dxfId="99" priority="9" operator="between">
      <formula>0.754999</formula>
      <formula>0.905</formula>
    </cfRule>
    <cfRule type="cellIs" dxfId="98" priority="10" operator="between">
      <formula>0.604999</formula>
      <formula>0.754999</formula>
    </cfRule>
    <cfRule type="cellIs" dxfId="97" priority="11" operator="between">
      <formula>0.44999</formula>
      <formula>0.605</formula>
    </cfRule>
    <cfRule type="cellIs" dxfId="96"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BANKS</v>
      </c>
      <c r="B2" s="259">
        <f>OVERALL!B2</f>
        <v>46023</v>
      </c>
      <c r="C2" s="256">
        <f>COUNTA(D12:I12)</f>
        <v>6</v>
      </c>
      <c r="D2" s="260" t="s">
        <v>119</v>
      </c>
      <c r="E2" s="260" t="s">
        <v>120</v>
      </c>
      <c r="F2" s="260" t="s">
        <v>121</v>
      </c>
      <c r="G2" s="260" t="s">
        <v>147</v>
      </c>
      <c r="H2" s="260" t="s">
        <v>123</v>
      </c>
      <c r="I2" s="260" t="s">
        <v>124</v>
      </c>
    </row>
    <row r="3" spans="1:11" ht="15.75" customHeight="1">
      <c r="A3" s="261" t="str">
        <f>OVERALL!E1</f>
        <v>BENDIGO BANK</v>
      </c>
      <c r="B3" s="262" t="s">
        <v>70</v>
      </c>
      <c r="C3" s="263"/>
      <c r="D3" s="263" t="s">
        <v>125</v>
      </c>
      <c r="E3" s="263" t="s">
        <v>126</v>
      </c>
      <c r="F3" s="263" t="s">
        <v>127</v>
      </c>
      <c r="G3" s="263" t="s">
        <v>128</v>
      </c>
      <c r="H3" s="263" t="s">
        <v>129</v>
      </c>
      <c r="I3" s="263" t="s">
        <v>130</v>
      </c>
    </row>
    <row r="4" spans="1:11" ht="15.75" customHeight="1">
      <c r="A4" s="264" t="str">
        <f>OVERALL!A4</f>
        <v>ACCESS SCORE</v>
      </c>
      <c r="B4" s="265">
        <f>AVERAGE(D4:I4)</f>
        <v>0.11964285714285715</v>
      </c>
      <c r="C4" s="266" t="s">
        <v>70</v>
      </c>
      <c r="D4" s="265">
        <f t="shared" ref="D4:I4" si="0">IF(D5&lt;0%,0%,D$5)</f>
        <v>0</v>
      </c>
      <c r="E4" s="265">
        <f t="shared" si="0"/>
        <v>0</v>
      </c>
      <c r="F4" s="265">
        <f t="shared" si="0"/>
        <v>0</v>
      </c>
      <c r="G4" s="265">
        <f t="shared" si="0"/>
        <v>0</v>
      </c>
      <c r="H4" s="265">
        <f t="shared" si="0"/>
        <v>0</v>
      </c>
      <c r="I4" s="265">
        <f t="shared" si="0"/>
        <v>0.71785714285714286</v>
      </c>
      <c r="K4" s="100" t="s">
        <v>104</v>
      </c>
    </row>
    <row r="5" spans="1:11" ht="15.75" customHeight="1">
      <c r="A5" s="94" t="s">
        <v>70</v>
      </c>
      <c r="B5" s="94" t="s">
        <v>70</v>
      </c>
      <c r="C5" s="267" t="s">
        <v>131</v>
      </c>
      <c r="D5" s="268">
        <f t="shared" ref="D5:I5" si="1">IF(D$2="","",IF(D$52="y",0%,SUM(D$6,D$11,D$20,D$26,D$33,D$43)))</f>
        <v>-0.11160714285714279</v>
      </c>
      <c r="E5" s="268">
        <f t="shared" si="1"/>
        <v>-0.21160714285714288</v>
      </c>
      <c r="F5" s="268">
        <f t="shared" si="1"/>
        <v>-0.21160714285714288</v>
      </c>
      <c r="G5" s="268">
        <f t="shared" si="1"/>
        <v>-0.21160714285714288</v>
      </c>
      <c r="H5" s="268">
        <f t="shared" si="1"/>
        <v>-0.21160714285714288</v>
      </c>
      <c r="I5" s="268">
        <f t="shared" si="1"/>
        <v>0.71785714285714286</v>
      </c>
      <c r="K5" s="105" t="s">
        <v>106</v>
      </c>
    </row>
    <row r="6" spans="1:11" ht="15.75" customHeight="1">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c r="A7" s="273" t="str">
        <f>OVERALL!A7</f>
        <v>CONTACT NUMBER LISTED ON GOOGLE</v>
      </c>
      <c r="B7" s="274">
        <f t="shared" ref="B7:B9" si="2">IF(C7=0,"",COUNTIF(D7:I7,"y")/C7)</f>
        <v>1</v>
      </c>
      <c r="C7" s="275">
        <f t="shared" ref="C7:C9" si="3">$C$2-COUNTIF(D7:I7, "-")</f>
        <v>6</v>
      </c>
      <c r="D7" s="278" t="s">
        <v>132</v>
      </c>
      <c r="E7" s="277" t="str">
        <f t="shared" ref="E7:H7" si="4">IF(E$2="","",D7)</f>
        <v>y</v>
      </c>
      <c r="F7" s="277" t="str">
        <f t="shared" si="4"/>
        <v>y</v>
      </c>
      <c r="G7" s="277" t="str">
        <f t="shared" si="4"/>
        <v>y</v>
      </c>
      <c r="H7" s="277" t="str">
        <f t="shared" si="4"/>
        <v>y</v>
      </c>
      <c r="I7" s="277" t="str">
        <f t="shared" ref="I7:I9" si="5">IF(I$2="","",E7)</f>
        <v>y</v>
      </c>
      <c r="K7" s="111" t="s">
        <v>107</v>
      </c>
    </row>
    <row r="8" spans="1:11" ht="15.75" customHeight="1">
      <c r="A8" s="273" t="str">
        <f>OVERALL!A8</f>
        <v>CONTACT NUMBER PROMINENT ON HOMEPAGE</v>
      </c>
      <c r="B8" s="274">
        <f t="shared" si="2"/>
        <v>1</v>
      </c>
      <c r="C8" s="275">
        <f t="shared" si="3"/>
        <v>6</v>
      </c>
      <c r="D8" s="278" t="s">
        <v>132</v>
      </c>
      <c r="E8" s="277" t="str">
        <f t="shared" ref="E8:H8" si="6">IF(E$2="","",D8)</f>
        <v>y</v>
      </c>
      <c r="F8" s="277" t="str">
        <f t="shared" si="6"/>
        <v>y</v>
      </c>
      <c r="G8" s="277" t="str">
        <f t="shared" si="6"/>
        <v>y</v>
      </c>
      <c r="H8" s="277" t="str">
        <f t="shared" si="6"/>
        <v>y</v>
      </c>
      <c r="I8" s="277" t="str">
        <f t="shared" si="5"/>
        <v>y</v>
      </c>
      <c r="K8" s="105" t="s">
        <v>108</v>
      </c>
    </row>
    <row r="9" spans="1:11" ht="15.75" customHeight="1">
      <c r="A9" s="273" t="str">
        <f>OVERALL!A9</f>
        <v>CONTACT NUMBER PROMINENT IN 'CONTACT US'</v>
      </c>
      <c r="B9" s="274">
        <f t="shared" si="2"/>
        <v>1</v>
      </c>
      <c r="C9" s="275">
        <f t="shared" si="3"/>
        <v>6</v>
      </c>
      <c r="D9" s="278" t="s">
        <v>132</v>
      </c>
      <c r="E9" s="277" t="str">
        <f t="shared" ref="E9:H9" si="7">IF(E$2="","",D9)</f>
        <v>y</v>
      </c>
      <c r="F9" s="277" t="str">
        <f t="shared" si="7"/>
        <v>y</v>
      </c>
      <c r="G9" s="277" t="str">
        <f t="shared" si="7"/>
        <v>y</v>
      </c>
      <c r="H9" s="277" t="str">
        <f t="shared" si="7"/>
        <v>y</v>
      </c>
      <c r="I9" s="277" t="str">
        <f t="shared" si="5"/>
        <v>y</v>
      </c>
      <c r="K9" s="94" t="s">
        <v>70</v>
      </c>
    </row>
    <row r="10" spans="1:11" ht="15.75" customHeight="1">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5.75" customHeight="1">
      <c r="A11" s="269" t="str">
        <f>OVERALL!A11</f>
        <v>DESIGN</v>
      </c>
      <c r="B11" s="270">
        <f>AVERAGE(B12:B18)</f>
        <v>0.45238095238095238</v>
      </c>
      <c r="C11" s="271">
        <f>B11*OVERALL!C11</f>
        <v>0.1130952380952381</v>
      </c>
      <c r="D11" s="272">
        <f>(COUNTIF(D12:D18, "y")/D19)*OVERALL!$C$11</f>
        <v>0.10714285714285714</v>
      </c>
      <c r="E11" s="272">
        <f>(COUNTIF(E12:E18, "y")/E19)*OVERALL!$C$11</f>
        <v>0.10714285714285714</v>
      </c>
      <c r="F11" s="272">
        <f>(COUNTIF(F12:F18, "y")/F19)*OVERALL!$C$11</f>
        <v>0.10714285714285714</v>
      </c>
      <c r="G11" s="272">
        <f>(COUNTIF(G12:G18, "y")/G19)*OVERALL!$C$11</f>
        <v>0.10714285714285714</v>
      </c>
      <c r="H11" s="272">
        <f>(COUNTIF(H12:H18, "y")/H19)*OVERALL!$C$11</f>
        <v>0.10714285714285714</v>
      </c>
      <c r="I11" s="272">
        <f>(COUNTIF(I12:I18, "y")/I19)*OVERALL!$C$11</f>
        <v>0.14285714285714285</v>
      </c>
      <c r="K11" s="128" t="s">
        <v>110</v>
      </c>
    </row>
    <row r="12" spans="1:11" ht="15.75" customHeight="1">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5.75" customHeight="1">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5.75" customHeight="1">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5.75" customHeight="1">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5.75" customHeight="1">
      <c r="A16" s="273" t="str">
        <f>OVERALL!A16</f>
        <v>MAX. 2 POST MENU MESSAGES</v>
      </c>
      <c r="B16" s="274">
        <f t="shared" si="9"/>
        <v>0</v>
      </c>
      <c r="C16" s="275">
        <f t="shared" si="10"/>
        <v>6</v>
      </c>
      <c r="D16" s="276" t="s">
        <v>133</v>
      </c>
      <c r="E16" s="276" t="s">
        <v>133</v>
      </c>
      <c r="F16" s="276" t="s">
        <v>133</v>
      </c>
      <c r="G16" s="276" t="s">
        <v>133</v>
      </c>
      <c r="H16" s="276" t="s">
        <v>133</v>
      </c>
      <c r="I16" s="282" t="s">
        <v>133</v>
      </c>
      <c r="K16" s="146" t="s">
        <v>113</v>
      </c>
    </row>
    <row r="17" spans="1:11" ht="15.75" customHeight="1">
      <c r="A17" s="273" t="str">
        <f>OVERALL!A17</f>
        <v>ADVISED WAIT TIME OR QUEUE POSITION</v>
      </c>
      <c r="B17" s="274">
        <f t="shared" si="9"/>
        <v>0</v>
      </c>
      <c r="C17" s="275">
        <f t="shared" si="10"/>
        <v>6</v>
      </c>
      <c r="D17" s="283" t="s">
        <v>133</v>
      </c>
      <c r="E17" s="321" t="s">
        <v>133</v>
      </c>
      <c r="F17" s="321" t="s">
        <v>133</v>
      </c>
      <c r="G17" s="321" t="s">
        <v>133</v>
      </c>
      <c r="H17" s="321" t="s">
        <v>133</v>
      </c>
      <c r="I17" s="283" t="s">
        <v>133</v>
      </c>
      <c r="K17" s="140" t="s">
        <v>114</v>
      </c>
    </row>
    <row r="18" spans="1:11" ht="15.75" customHeight="1">
      <c r="A18" s="273" t="str">
        <f>OVERALL!A18</f>
        <v>NO REDUNDANT MESSAGES</v>
      </c>
      <c r="B18" s="274">
        <f t="shared" si="9"/>
        <v>0.16666666666666666</v>
      </c>
      <c r="C18" s="275">
        <f t="shared" si="10"/>
        <v>6</v>
      </c>
      <c r="D18" s="282" t="s">
        <v>133</v>
      </c>
      <c r="E18" s="282" t="s">
        <v>133</v>
      </c>
      <c r="F18" s="282" t="s">
        <v>133</v>
      </c>
      <c r="G18" s="282" t="s">
        <v>133</v>
      </c>
      <c r="H18" s="282" t="s">
        <v>133</v>
      </c>
      <c r="I18" s="276" t="s">
        <v>132</v>
      </c>
    </row>
    <row r="19" spans="1:11" ht="15.75" customHeight="1">
      <c r="A19" s="279"/>
      <c r="C19" s="280"/>
      <c r="D19" s="281">
        <f t="shared" ref="D19:I19" si="13">COUNTA(D12:D18)-COUNTIF(D12:D18, "-")</f>
        <v>7</v>
      </c>
      <c r="E19" s="281">
        <f t="shared" si="13"/>
        <v>7</v>
      </c>
      <c r="F19" s="281">
        <f t="shared" si="13"/>
        <v>7</v>
      </c>
      <c r="G19" s="281">
        <f t="shared" si="13"/>
        <v>7</v>
      </c>
      <c r="H19" s="281">
        <f t="shared" si="13"/>
        <v>7</v>
      </c>
      <c r="I19" s="281">
        <f t="shared" si="13"/>
        <v>7</v>
      </c>
    </row>
    <row r="20" spans="1:11" ht="15.75" customHeight="1">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5.75" customHeight="1">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5.75" customHeight="1">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5.75" customHeight="1">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5.75" customHeight="1">
      <c r="A24" s="273" t="str">
        <f>OVERALL!A24</f>
        <v>OBVIOUS PROGRESSION</v>
      </c>
      <c r="B24" s="274">
        <f t="shared" si="14"/>
        <v>0</v>
      </c>
      <c r="C24" s="275">
        <f t="shared" si="15"/>
        <v>6</v>
      </c>
      <c r="D24" s="282" t="s">
        <v>133</v>
      </c>
      <c r="E24" s="282" t="s">
        <v>133</v>
      </c>
      <c r="F24" s="282" t="s">
        <v>133</v>
      </c>
      <c r="G24" s="282" t="s">
        <v>133</v>
      </c>
      <c r="H24" s="282" t="s">
        <v>133</v>
      </c>
      <c r="I24" s="282" t="s">
        <v>133</v>
      </c>
    </row>
    <row r="25" spans="1:11" ht="15.75" customHeight="1">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5.75" customHeight="1">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5.75" customHeight="1">
      <c r="A27" s="273" t="str">
        <f>OVERALL!A27</f>
        <v>SINGLE VOICEOVER ARTIST</v>
      </c>
      <c r="B27" s="274">
        <f t="shared" ref="B27:B31" si="17">IF(C27=0,"-",COUNTIF(D27:I27,"y")/C27)</f>
        <v>1</v>
      </c>
      <c r="C27" s="275">
        <f t="shared" ref="C27:C31" si="18">$C$2-COUNTIF(D27:I27, "-")</f>
        <v>6</v>
      </c>
      <c r="D27" s="282" t="s">
        <v>132</v>
      </c>
      <c r="E27" s="282" t="s">
        <v>132</v>
      </c>
      <c r="F27" s="282" t="s">
        <v>132</v>
      </c>
      <c r="G27" s="282" t="s">
        <v>132</v>
      </c>
      <c r="H27" s="282" t="s">
        <v>132</v>
      </c>
      <c r="I27" s="276" t="s">
        <v>132</v>
      </c>
    </row>
    <row r="28" spans="1:11" ht="15.75" customHeight="1">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5.75" customHeight="1">
      <c r="A29" s="273" t="str">
        <f>OVERALL!A29</f>
        <v>PROFESSIONAL AUDIO RECORDINGS</v>
      </c>
      <c r="B29" s="274">
        <f t="shared" si="17"/>
        <v>1</v>
      </c>
      <c r="C29" s="275">
        <f t="shared" si="18"/>
        <v>6</v>
      </c>
      <c r="D29" s="282" t="s">
        <v>132</v>
      </c>
      <c r="E29" s="276" t="s">
        <v>132</v>
      </c>
      <c r="F29" s="276" t="s">
        <v>132</v>
      </c>
      <c r="G29" s="276" t="s">
        <v>132</v>
      </c>
      <c r="H29" s="276" t="s">
        <v>132</v>
      </c>
      <c r="I29" s="276" t="s">
        <v>132</v>
      </c>
    </row>
    <row r="30" spans="1:11" ht="15.75" customHeight="1">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5.75" customHeight="1">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5.75" customHeight="1">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5.75" customHeight="1">
      <c r="A33" s="269" t="str">
        <f>OVERALL!A33</f>
        <v>TIMING</v>
      </c>
      <c r="B33" s="270">
        <f>AVERAGE(B34:B41)</f>
        <v>0.18750000000000003</v>
      </c>
      <c r="C33" s="271">
        <f>B33*OVERALL!C33</f>
        <v>4.6875000000000007E-2</v>
      </c>
      <c r="D33" s="272">
        <f>(COUNTIF(D34:D41, "y")/D42)*OVERALL!$C$33</f>
        <v>3.125E-2</v>
      </c>
      <c r="E33" s="272">
        <f>(COUNTIF(E34:E41, "y")/E42)*OVERALL!$C$33</f>
        <v>3.125E-2</v>
      </c>
      <c r="F33" s="272">
        <f>(COUNTIF(F34:F41, "y")/F42)*OVERALL!$C$33</f>
        <v>3.125E-2</v>
      </c>
      <c r="G33" s="272">
        <f>(COUNTIF(G34:G41, "y")/G42)*OVERALL!$C$33</f>
        <v>3.125E-2</v>
      </c>
      <c r="H33" s="272">
        <f>(COUNTIF(H34:H41, "y")/H42)*OVERALL!$C$33</f>
        <v>3.125E-2</v>
      </c>
      <c r="I33" s="272">
        <f>(COUNTIF(I34:I41, "y")/I42)*OVERALL!$C$33</f>
        <v>0.125</v>
      </c>
    </row>
    <row r="34" spans="1:17" ht="15.75" customHeight="1">
      <c r="A34" s="273" t="s">
        <v>36</v>
      </c>
      <c r="B34" s="274">
        <f t="shared" ref="B34:B41" si="20">IF(C34=0,"-",COUNTIF(D34:I34,"y")/C34)</f>
        <v>0.16666666666666666</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y</v>
      </c>
    </row>
    <row r="35" spans="1:17" ht="15.75" customHeight="1">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5.75" customHeight="1">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5.75" customHeight="1">
      <c r="A37" s="273" t="str">
        <f>OVERALL!A37</f>
        <v>WAIT TIME &lt;= 10 SECS</v>
      </c>
      <c r="B37" s="274">
        <f t="shared" si="20"/>
        <v>0</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n</v>
      </c>
    </row>
    <row r="38" spans="1:17" ht="15.75" customHeight="1">
      <c r="A38" s="273" t="str">
        <f>OVERALL!A38</f>
        <v>WAIT TIME &lt;= 30 SECS</v>
      </c>
      <c r="B38" s="274">
        <f t="shared" si="20"/>
        <v>0</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n</v>
      </c>
    </row>
    <row r="39" spans="1:17" ht="15.75" customHeight="1">
      <c r="A39" s="273" t="str">
        <f>OVERALL!A39</f>
        <v>WAIT TIME &lt;= 2 MINS</v>
      </c>
      <c r="B39" s="274">
        <f t="shared" si="20"/>
        <v>0</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n</v>
      </c>
    </row>
    <row r="40" spans="1:17" ht="15.75" customHeight="1">
      <c r="A40" s="273" t="str">
        <f>OVERALL!A40</f>
        <v>WAIT TIME &lt;= 5 MINS</v>
      </c>
      <c r="B40" s="274">
        <f t="shared" si="20"/>
        <v>0.16666666666666666</v>
      </c>
      <c r="C40" s="275">
        <f t="shared" si="21"/>
        <v>6</v>
      </c>
      <c r="D40" s="287" t="str">
        <f t="shared" ref="D40:I40" si="28">IF(D$82="-", "-", IF(D$82&lt;=TIMEVALUE("0:05:00"),"y","n"))</f>
        <v>n</v>
      </c>
      <c r="E40" s="287" t="str">
        <f t="shared" si="28"/>
        <v>n</v>
      </c>
      <c r="F40" s="287" t="str">
        <f t="shared" si="28"/>
        <v>n</v>
      </c>
      <c r="G40" s="287" t="str">
        <f t="shared" si="28"/>
        <v>n</v>
      </c>
      <c r="H40" s="287" t="str">
        <f t="shared" si="28"/>
        <v>n</v>
      </c>
      <c r="I40" s="287" t="str">
        <f t="shared" si="28"/>
        <v>y</v>
      </c>
      <c r="J40" s="182"/>
    </row>
    <row r="41" spans="1:17" ht="15.75" customHeight="1">
      <c r="A41" s="273" t="str">
        <f>OVERALL!A41</f>
        <v>WAIT TIME &lt; 10 MINS</v>
      </c>
      <c r="B41" s="274">
        <f t="shared" si="20"/>
        <v>0.16666666666666666</v>
      </c>
      <c r="C41" s="275">
        <f t="shared" si="21"/>
        <v>6</v>
      </c>
      <c r="D41" s="287" t="str">
        <f t="shared" ref="D41:I41" si="29">IF(D$82="-", "-", IF(D$82&lt;TIMEVALUE("0:10:00"),"y","n"))</f>
        <v>n</v>
      </c>
      <c r="E41" s="287" t="str">
        <f t="shared" si="29"/>
        <v>n</v>
      </c>
      <c r="F41" s="287" t="str">
        <f t="shared" si="29"/>
        <v>n</v>
      </c>
      <c r="G41" s="287" t="str">
        <f t="shared" si="29"/>
        <v>n</v>
      </c>
      <c r="H41" s="287" t="str">
        <f t="shared" si="29"/>
        <v>n</v>
      </c>
      <c r="I41" s="287" t="str">
        <f t="shared" si="29"/>
        <v>y</v>
      </c>
    </row>
    <row r="42" spans="1:17" ht="15.75" customHeight="1">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2"/>
      <c r="M42" s="413"/>
      <c r="N42" s="413"/>
      <c r="O42" s="413"/>
      <c r="P42" s="413"/>
      <c r="Q42" s="414"/>
    </row>
    <row r="43" spans="1:17" ht="15.75" customHeight="1">
      <c r="A43" s="294" t="str">
        <f>OVERALL!A43</f>
        <v>OVERALL % ACCESS DEDUCTIONS</v>
      </c>
      <c r="B43" s="295">
        <f>SUM(L52:Q52)/C2</f>
        <v>0.83333333333333337</v>
      </c>
      <c r="C43" s="271" t="str">
        <f>OVERALL!C43</f>
        <v>PENALTY</v>
      </c>
      <c r="D43" s="296">
        <f t="shared" ref="D43:I43" si="31">L43</f>
        <v>-0.7</v>
      </c>
      <c r="E43" s="296">
        <f t="shared" si="31"/>
        <v>-0.8</v>
      </c>
      <c r="F43" s="296">
        <f t="shared" si="31"/>
        <v>-0.8</v>
      </c>
      <c r="G43" s="296">
        <f t="shared" si="31"/>
        <v>-0.8</v>
      </c>
      <c r="H43" s="296">
        <f t="shared" si="31"/>
        <v>-0.8</v>
      </c>
      <c r="I43" s="296">
        <f t="shared" si="31"/>
        <v>0</v>
      </c>
      <c r="L43" s="297">
        <f t="shared" ref="L43:Q43" si="32">IF(SUM(L44:L51)=0%,0%,SUM(L44:L51))</f>
        <v>-0.7</v>
      </c>
      <c r="M43" s="297">
        <f t="shared" si="32"/>
        <v>-0.8</v>
      </c>
      <c r="N43" s="297">
        <f t="shared" si="32"/>
        <v>-0.8</v>
      </c>
      <c r="O43" s="297">
        <f t="shared" si="32"/>
        <v>-0.8</v>
      </c>
      <c r="P43" s="297">
        <f t="shared" si="32"/>
        <v>-0.8</v>
      </c>
      <c r="Q43" s="297">
        <f t="shared" si="32"/>
        <v>0</v>
      </c>
    </row>
    <row r="44" spans="1:17" ht="15.75" customHeight="1">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5.75" customHeight="1">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5.75" customHeight="1">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5.75" customHeight="1">
      <c r="A47" s="298" t="str">
        <f>OVERALL!A47</f>
        <v>REPEATED MENU OPTIONS OR RECORDINGS</v>
      </c>
      <c r="B47" s="274">
        <f t="shared" si="33"/>
        <v>0.83333333333333337</v>
      </c>
      <c r="C47" s="299">
        <f>OVERALL!C47</f>
        <v>-0.2</v>
      </c>
      <c r="D47" s="282" t="s">
        <v>132</v>
      </c>
      <c r="E47" s="276" t="s">
        <v>132</v>
      </c>
      <c r="F47" s="282" t="s">
        <v>132</v>
      </c>
      <c r="G47" s="276" t="s">
        <v>132</v>
      </c>
      <c r="H47" s="282" t="s">
        <v>132</v>
      </c>
      <c r="I47" s="282" t="s">
        <v>133</v>
      </c>
      <c r="L47" s="300">
        <f t="shared" ref="L47:Q47" si="37">IF(D47="y",$C47,"")</f>
        <v>-0.2</v>
      </c>
      <c r="M47" s="300">
        <f t="shared" si="37"/>
        <v>-0.2</v>
      </c>
      <c r="N47" s="300">
        <f t="shared" si="37"/>
        <v>-0.2</v>
      </c>
      <c r="O47" s="300">
        <f t="shared" si="37"/>
        <v>-0.2</v>
      </c>
      <c r="P47" s="300">
        <f t="shared" si="37"/>
        <v>-0.2</v>
      </c>
      <c r="Q47" s="300" t="str">
        <f t="shared" si="37"/>
        <v/>
      </c>
    </row>
    <row r="48" spans="1:17" ht="15.75" customHeight="1">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c r="A49" s="298" t="str">
        <f>OVERALL!A49</f>
        <v>EXCESSIVE QUEUE MESSAGING (repeats 0-30 secs)</v>
      </c>
      <c r="B49" s="274">
        <f t="shared" si="33"/>
        <v>0</v>
      </c>
      <c r="C49" s="299">
        <f>OVERALL!C49</f>
        <v>-0.2</v>
      </c>
      <c r="D49" s="282" t="s">
        <v>133</v>
      </c>
      <c r="E49" s="282" t="s">
        <v>133</v>
      </c>
      <c r="F49" s="282"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c r="A50" s="298" t="str">
        <f>OVERALL!A50</f>
        <v>EXCESSIVE QUEUE MESSAGING (repeats 30-60 secs)</v>
      </c>
      <c r="B50" s="274">
        <f t="shared" si="33"/>
        <v>0.66666666666666663</v>
      </c>
      <c r="C50" s="299">
        <f>OVERALL!C50</f>
        <v>-0.1</v>
      </c>
      <c r="D50" s="282" t="s">
        <v>148</v>
      </c>
      <c r="E50" s="282" t="s">
        <v>132</v>
      </c>
      <c r="F50" s="282" t="s">
        <v>132</v>
      </c>
      <c r="G50" s="282" t="s">
        <v>132</v>
      </c>
      <c r="H50" s="282" t="s">
        <v>132</v>
      </c>
      <c r="I50" s="276" t="s">
        <v>133</v>
      </c>
      <c r="L50" s="300" t="str">
        <f t="shared" ref="L50:Q50" si="40">IF(D50="y",$C50,"")</f>
        <v/>
      </c>
      <c r="M50" s="300">
        <f t="shared" si="40"/>
        <v>-0.1</v>
      </c>
      <c r="N50" s="300">
        <f t="shared" si="40"/>
        <v>-0.1</v>
      </c>
      <c r="O50" s="300">
        <f t="shared" si="40"/>
        <v>-0.1</v>
      </c>
      <c r="P50" s="300">
        <f t="shared" si="40"/>
        <v>-0.1</v>
      </c>
      <c r="Q50" s="300" t="str">
        <f t="shared" si="40"/>
        <v/>
      </c>
    </row>
    <row r="51" spans="1:17" ht="15.75" customHeight="1">
      <c r="A51" s="301" t="str">
        <f>OVERALL!A51</f>
        <v>NOT ANSWERED IN TIME</v>
      </c>
      <c r="B51" s="302">
        <f t="shared" si="33"/>
        <v>0.83333333333333337</v>
      </c>
      <c r="C51" s="303">
        <f>OVERALL!C51</f>
        <v>-0.5</v>
      </c>
      <c r="D51" s="304" t="s">
        <v>132</v>
      </c>
      <c r="E51" s="304" t="s">
        <v>132</v>
      </c>
      <c r="F51" s="304" t="s">
        <v>132</v>
      </c>
      <c r="G51" s="304" t="s">
        <v>132</v>
      </c>
      <c r="H51" s="304" t="s">
        <v>132</v>
      </c>
      <c r="I51" s="305" t="s">
        <v>133</v>
      </c>
      <c r="L51" s="306">
        <f t="shared" ref="L51:Q51" si="41">IF(D51="y",$C51,"")</f>
        <v>-0.5</v>
      </c>
      <c r="M51" s="306">
        <f t="shared" si="41"/>
        <v>-0.5</v>
      </c>
      <c r="N51" s="306">
        <f t="shared" si="41"/>
        <v>-0.5</v>
      </c>
      <c r="O51" s="306">
        <f t="shared" si="41"/>
        <v>-0.5</v>
      </c>
      <c r="P51" s="306">
        <f t="shared" si="41"/>
        <v>-0.5</v>
      </c>
      <c r="Q51" s="306" t="str">
        <f t="shared" si="41"/>
        <v/>
      </c>
    </row>
    <row r="52" spans="1:17" ht="15.75" customHeight="1">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1</v>
      </c>
      <c r="P52" s="309">
        <f t="shared" si="42"/>
        <v>1</v>
      </c>
      <c r="Q52" s="309">
        <f t="shared" si="42"/>
        <v>0</v>
      </c>
    </row>
    <row r="53" spans="1:17" ht="15.75" customHeight="1">
      <c r="A53" s="288"/>
      <c r="B53" s="289"/>
      <c r="C53" s="289"/>
      <c r="D53" s="281">
        <f t="shared" ref="D53:I53" si="43">COUNTIF(D44:D52, "y")</f>
        <v>2</v>
      </c>
      <c r="E53" s="281">
        <f t="shared" si="43"/>
        <v>3</v>
      </c>
      <c r="F53" s="281">
        <f t="shared" si="43"/>
        <v>3</v>
      </c>
      <c r="G53" s="281">
        <f t="shared" si="43"/>
        <v>3</v>
      </c>
      <c r="H53" s="281">
        <f t="shared" si="43"/>
        <v>3</v>
      </c>
      <c r="I53" s="281">
        <f t="shared" si="43"/>
        <v>0</v>
      </c>
      <c r="J53" s="94" t="s">
        <v>70</v>
      </c>
    </row>
    <row r="54" spans="1:17" ht="15.75" customHeight="1">
      <c r="A54" s="406" t="str">
        <f>OVERALL!A54</f>
        <v>ADDITIONAL INSIGHT</v>
      </c>
      <c r="B54" s="407"/>
      <c r="C54" s="310" t="s">
        <v>70</v>
      </c>
      <c r="D54" s="311"/>
      <c r="E54" s="311"/>
      <c r="F54" s="311"/>
      <c r="G54" s="311"/>
      <c r="H54" s="311"/>
      <c r="I54" s="311"/>
      <c r="L54" s="94" t="s">
        <v>70</v>
      </c>
    </row>
    <row r="55" spans="1:17" ht="15.75" customHeight="1">
      <c r="A55" s="312" t="str">
        <f>OVERALL!A55</f>
        <v>CALL ANSWERED-ACCESS</v>
      </c>
      <c r="B55" s="313">
        <f t="shared" ref="B55:B58" si="44">IF(C55=0,"-",COUNTIF(D55:I55, "y")/C55)</f>
        <v>0.16666666666666666</v>
      </c>
      <c r="C55" s="314">
        <f t="shared" ref="C55:C62" si="45">$C$2-COUNTIF(D55:I55, "-")</f>
        <v>6</v>
      </c>
      <c r="D55" s="315" t="str">
        <f t="shared" ref="D55:I55" si="46">IF(D51="y","n",IF(D52="y","n","y"))</f>
        <v>n</v>
      </c>
      <c r="E55" s="315" t="str">
        <f t="shared" si="46"/>
        <v>n</v>
      </c>
      <c r="F55" s="315" t="str">
        <f t="shared" si="46"/>
        <v>n</v>
      </c>
      <c r="G55" s="315" t="str">
        <f t="shared" si="46"/>
        <v>n</v>
      </c>
      <c r="H55" s="315" t="str">
        <f t="shared" si="46"/>
        <v>n</v>
      </c>
      <c r="I55" s="315" t="str">
        <f t="shared" si="46"/>
        <v>y</v>
      </c>
    </row>
    <row r="56" spans="1:17" ht="15.75" customHeight="1">
      <c r="A56" s="273" t="str">
        <f>OVERALL!A56</f>
        <v>MENU IVR</v>
      </c>
      <c r="B56" s="274">
        <f t="shared" si="44"/>
        <v>1</v>
      </c>
      <c r="C56" s="275">
        <f t="shared" si="45"/>
        <v>6</v>
      </c>
      <c r="D56" s="316" t="s">
        <v>132</v>
      </c>
      <c r="E56" s="316" t="s">
        <v>132</v>
      </c>
      <c r="F56" s="316" t="s">
        <v>132</v>
      </c>
      <c r="G56" s="316" t="s">
        <v>132</v>
      </c>
      <c r="H56" s="316" t="s">
        <v>132</v>
      </c>
      <c r="I56" s="316" t="s">
        <v>132</v>
      </c>
    </row>
    <row r="57" spans="1:17" ht="15.75" customHeight="1">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c r="A58" s="273" t="str">
        <f>OVERALL!A58</f>
        <v>HYBRID IVR</v>
      </c>
      <c r="B58" s="274">
        <f t="shared" si="44"/>
        <v>0</v>
      </c>
      <c r="C58" s="275">
        <f t="shared" si="45"/>
        <v>6</v>
      </c>
      <c r="D58" s="276" t="s">
        <v>133</v>
      </c>
      <c r="E58" s="276" t="s">
        <v>133</v>
      </c>
      <c r="F58" s="276" t="s">
        <v>133</v>
      </c>
      <c r="G58" s="276" t="s">
        <v>133</v>
      </c>
      <c r="H58" s="276" t="s">
        <v>133</v>
      </c>
      <c r="I58" s="276" t="s">
        <v>133</v>
      </c>
      <c r="L58" s="94" t="s">
        <v>70</v>
      </c>
    </row>
    <row r="59" spans="1:17" ht="15.75" customHeight="1">
      <c r="A59" s="273" t="str">
        <f>OVERALL!A59</f>
        <v>NUMBER OF MENU LAYERS</v>
      </c>
      <c r="B59" s="319">
        <f>IF(C59=0,"-",SUM(D59:I59)/C59)</f>
        <v>2.6666666666666665</v>
      </c>
      <c r="C59" s="275">
        <f t="shared" si="45"/>
        <v>6</v>
      </c>
      <c r="D59" s="320">
        <v>3</v>
      </c>
      <c r="E59" s="320">
        <v>2</v>
      </c>
      <c r="F59" s="320">
        <v>3</v>
      </c>
      <c r="G59" s="320">
        <v>3</v>
      </c>
      <c r="H59" s="320">
        <v>2</v>
      </c>
      <c r="I59" s="320">
        <v>3</v>
      </c>
    </row>
    <row r="60" spans="1:17" ht="15.75" customHeight="1">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c r="A61" s="273" t="str">
        <f>OVERALL!A61</f>
        <v>CALLBACKS OFFERED FOR DELAYS</v>
      </c>
      <c r="B61" s="274">
        <f t="shared" si="47"/>
        <v>0.5</v>
      </c>
      <c r="C61" s="275">
        <f t="shared" si="45"/>
        <v>6</v>
      </c>
      <c r="D61" s="283" t="s">
        <v>132</v>
      </c>
      <c r="E61" s="283" t="s">
        <v>133</v>
      </c>
      <c r="F61" s="283" t="s">
        <v>132</v>
      </c>
      <c r="G61" s="283" t="s">
        <v>132</v>
      </c>
      <c r="H61" s="283" t="s">
        <v>133</v>
      </c>
      <c r="I61" s="283" t="s">
        <v>133</v>
      </c>
    </row>
    <row r="62" spans="1:17" ht="15.75" customHeight="1">
      <c r="A62" s="273" t="str">
        <f>OVERALL!A62</f>
        <v>CALLBACK OFFERED AT START</v>
      </c>
      <c r="B62" s="274">
        <f t="shared" si="47"/>
        <v>0.5</v>
      </c>
      <c r="C62" s="275">
        <f t="shared" si="45"/>
        <v>6</v>
      </c>
      <c r="D62" s="283" t="s">
        <v>132</v>
      </c>
      <c r="E62" s="283" t="s">
        <v>133</v>
      </c>
      <c r="F62" s="283" t="s">
        <v>132</v>
      </c>
      <c r="G62" s="283" t="s">
        <v>132</v>
      </c>
      <c r="H62" s="283" t="s">
        <v>133</v>
      </c>
      <c r="I62" s="283" t="s">
        <v>133</v>
      </c>
    </row>
    <row r="63" spans="1:17" ht="15.75" customHeight="1">
      <c r="A63" s="322"/>
      <c r="B63" s="323"/>
      <c r="C63" s="324"/>
      <c r="D63" s="325"/>
      <c r="E63" s="325"/>
      <c r="F63" s="325"/>
      <c r="G63" s="325"/>
      <c r="H63" s="325"/>
      <c r="I63" s="325" t="s">
        <v>68</v>
      </c>
    </row>
    <row r="64" spans="1:17" ht="15.75" customHeight="1">
      <c r="A64" s="326" t="s">
        <v>136</v>
      </c>
      <c r="B64" s="327"/>
      <c r="C64" s="327"/>
      <c r="D64" s="327"/>
      <c r="E64" s="327"/>
      <c r="F64" s="327"/>
      <c r="G64" s="327"/>
      <c r="H64" s="327"/>
      <c r="I64" s="327"/>
    </row>
    <row r="65" spans="1:16" ht="15.75" customHeight="1">
      <c r="A65" s="328" t="s">
        <v>137</v>
      </c>
      <c r="B65" s="329">
        <f t="shared" ref="B65:B70" si="48">AVERAGE(D65:I65)</f>
        <v>4.6296296296296294E-5</v>
      </c>
      <c r="C65" s="330"/>
      <c r="D65" s="331">
        <v>4.6296296296296294E-5</v>
      </c>
      <c r="E65" s="331">
        <v>4.6296296296296294E-5</v>
      </c>
      <c r="F65" s="331">
        <v>4.6296296296296294E-5</v>
      </c>
      <c r="G65" s="331">
        <v>4.6296296296296294E-5</v>
      </c>
      <c r="H65" s="331">
        <v>4.6296296296296294E-5</v>
      </c>
      <c r="I65" s="331">
        <v>4.6296296296296294E-5</v>
      </c>
      <c r="K65" s="333"/>
      <c r="L65" s="333"/>
      <c r="M65" s="333"/>
      <c r="N65" s="333"/>
      <c r="O65" s="333"/>
      <c r="P65" s="333"/>
    </row>
    <row r="66" spans="1:16" ht="15.75" customHeight="1">
      <c r="A66" s="334" t="s">
        <v>138</v>
      </c>
      <c r="B66" s="335">
        <f t="shared" si="48"/>
        <v>4.3209876543209873E-4</v>
      </c>
      <c r="C66" s="336"/>
      <c r="D66" s="337">
        <v>4.1666666666666669E-4</v>
      </c>
      <c r="E66" s="337">
        <v>4.1666666666666669E-4</v>
      </c>
      <c r="F66" s="337">
        <v>4.0509259259259258E-4</v>
      </c>
      <c r="G66" s="337">
        <v>4.0509259259259258E-4</v>
      </c>
      <c r="H66" s="337">
        <v>4.0509259259259258E-4</v>
      </c>
      <c r="I66" s="337">
        <v>5.4398148148148144E-4</v>
      </c>
      <c r="K66" s="333"/>
      <c r="L66" s="333"/>
      <c r="M66" s="333"/>
      <c r="N66" s="333"/>
      <c r="O66" s="333"/>
      <c r="P66" s="333"/>
    </row>
    <row r="67" spans="1:16" ht="15.75" customHeight="1">
      <c r="A67" s="338" t="s">
        <v>139</v>
      </c>
      <c r="B67" s="335">
        <f t="shared" si="48"/>
        <v>4.3209876543209873E-4</v>
      </c>
      <c r="C67" s="336"/>
      <c r="D67" s="339">
        <v>4.1666666666666669E-4</v>
      </c>
      <c r="E67" s="339">
        <v>4.1666666666666669E-4</v>
      </c>
      <c r="F67" s="339">
        <v>4.0509259259259258E-4</v>
      </c>
      <c r="G67" s="339">
        <v>4.0509259259259258E-4</v>
      </c>
      <c r="H67" s="339">
        <v>4.0509259259259258E-4</v>
      </c>
      <c r="I67" s="339">
        <v>5.4398148148148144E-4</v>
      </c>
      <c r="K67" s="333"/>
      <c r="L67" s="333"/>
      <c r="M67" s="333"/>
      <c r="N67" s="333"/>
      <c r="O67" s="333"/>
      <c r="P67" s="333"/>
    </row>
    <row r="68" spans="1:16" ht="15.75" customHeight="1">
      <c r="A68" s="334" t="s">
        <v>140</v>
      </c>
      <c r="B68" s="335">
        <f t="shared" si="48"/>
        <v>4.3209876543209873E-4</v>
      </c>
      <c r="C68" s="336"/>
      <c r="D68" s="337">
        <v>4.1666666666666669E-4</v>
      </c>
      <c r="E68" s="337">
        <v>4.1666666666666669E-4</v>
      </c>
      <c r="F68" s="337">
        <v>4.0509259259259258E-4</v>
      </c>
      <c r="G68" s="337">
        <v>4.0509259259259258E-4</v>
      </c>
      <c r="H68" s="337">
        <v>4.0509259259259258E-4</v>
      </c>
      <c r="I68" s="337">
        <v>5.4398148148148144E-4</v>
      </c>
      <c r="K68" s="333"/>
      <c r="L68" s="333"/>
      <c r="M68" s="333"/>
      <c r="N68" s="333"/>
      <c r="O68" s="333"/>
      <c r="P68" s="333"/>
    </row>
    <row r="69" spans="1:16" ht="15.75" customHeight="1">
      <c r="A69" s="338" t="s">
        <v>141</v>
      </c>
      <c r="B69" s="335">
        <f t="shared" si="48"/>
        <v>9.4135802469135779E-4</v>
      </c>
      <c r="C69" s="336"/>
      <c r="D69" s="339">
        <v>1.1342592592592593E-3</v>
      </c>
      <c r="E69" s="339">
        <v>7.7546296296296293E-4</v>
      </c>
      <c r="F69" s="339">
        <v>9.837962962962962E-4</v>
      </c>
      <c r="G69" s="339">
        <v>1.1226851851851851E-3</v>
      </c>
      <c r="H69" s="339">
        <v>7.8703703703703705E-4</v>
      </c>
      <c r="I69" s="339">
        <v>8.4490740740740739E-4</v>
      </c>
      <c r="K69" s="333"/>
      <c r="L69" s="333"/>
      <c r="M69" s="333"/>
      <c r="N69" s="333"/>
      <c r="O69" s="333"/>
      <c r="P69" s="333"/>
    </row>
    <row r="70" spans="1:16" ht="15.75" customHeight="1">
      <c r="A70" s="342" t="s">
        <v>142</v>
      </c>
      <c r="B70" s="343">
        <f t="shared" si="48"/>
        <v>7.2839506172839496E-3</v>
      </c>
      <c r="C70" s="344"/>
      <c r="D70" s="345">
        <v>8.0787037037037043E-3</v>
      </c>
      <c r="E70" s="345">
        <v>7.7199074074074071E-3</v>
      </c>
      <c r="F70" s="345">
        <v>7.9282407407407409E-3</v>
      </c>
      <c r="G70" s="345">
        <v>8.067129629629629E-3</v>
      </c>
      <c r="H70" s="345">
        <v>7.7314814814814815E-3</v>
      </c>
      <c r="I70" s="345">
        <v>4.178240740740741E-3</v>
      </c>
      <c r="K70" s="333"/>
      <c r="L70" s="333"/>
      <c r="M70" s="333"/>
      <c r="N70" s="333"/>
      <c r="O70" s="333"/>
      <c r="P70" s="333"/>
    </row>
    <row r="71" spans="1:16" ht="15.75" customHeight="1"/>
    <row r="72" spans="1:16" ht="75">
      <c r="A72" s="347" t="s">
        <v>70</v>
      </c>
      <c r="B72" s="408" t="s">
        <v>143</v>
      </c>
      <c r="C72" s="405"/>
      <c r="D72" s="348" t="s">
        <v>149</v>
      </c>
      <c r="E72" s="348" t="s">
        <v>150</v>
      </c>
      <c r="F72" s="348" t="s">
        <v>151</v>
      </c>
      <c r="G72" s="348" t="s">
        <v>150</v>
      </c>
      <c r="H72" s="348" t="s">
        <v>152</v>
      </c>
      <c r="I72" s="348" t="s">
        <v>70</v>
      </c>
    </row>
    <row r="73" spans="1:16" ht="15.75" customHeight="1">
      <c r="A73" s="347"/>
      <c r="B73" s="350"/>
      <c r="C73" s="350"/>
      <c r="D73" s="351"/>
      <c r="E73" s="351"/>
      <c r="F73" s="351"/>
      <c r="G73" s="351"/>
      <c r="H73" s="351"/>
      <c r="I73" s="351"/>
    </row>
    <row r="74" spans="1:16" ht="15.75" customHeight="1">
      <c r="A74" s="347" t="s">
        <v>70</v>
      </c>
      <c r="B74" s="409" t="s">
        <v>145</v>
      </c>
      <c r="C74" s="405"/>
      <c r="D74" s="415" t="s">
        <v>153</v>
      </c>
      <c r="E74" s="411"/>
      <c r="F74" s="411"/>
      <c r="G74" s="411"/>
      <c r="H74" s="411"/>
      <c r="I74" s="411"/>
    </row>
    <row r="75" spans="1:16" ht="15.75" customHeight="1"/>
    <row r="76" spans="1:16" ht="15.75" customHeight="1">
      <c r="A76" s="353" t="str">
        <f>OVERALL!A63</f>
        <v>PRE MENU MESSAGE TIME</v>
      </c>
      <c r="B76" s="354">
        <f t="shared" ref="B76:B83" si="49">IF(C76=0,"-",SUM(D76:I76)/C76)</f>
        <v>4.6296296296296294E-5</v>
      </c>
      <c r="C76" s="275">
        <f t="shared" ref="C76:C83" si="50">$C$2-COUNTIF(D76:I76, "-")</f>
        <v>6</v>
      </c>
      <c r="D76" s="355">
        <f t="shared" ref="D76:I76" si="51">D65</f>
        <v>4.6296296296296294E-5</v>
      </c>
      <c r="E76" s="355">
        <f t="shared" si="51"/>
        <v>4.6296296296296294E-5</v>
      </c>
      <c r="F76" s="355">
        <f t="shared" si="51"/>
        <v>4.6296296296296294E-5</v>
      </c>
      <c r="G76" s="355">
        <f t="shared" si="51"/>
        <v>4.6296296296296294E-5</v>
      </c>
      <c r="H76" s="355">
        <f t="shared" si="51"/>
        <v>4.6296296296296294E-5</v>
      </c>
      <c r="I76" s="355">
        <f t="shared" si="51"/>
        <v>4.6296296296296294E-5</v>
      </c>
    </row>
    <row r="77" spans="1:16" ht="15.75" customHeight="1">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6" ht="15.75" customHeight="1">
      <c r="A78" s="353" t="str">
        <f>OVERALL!A65</f>
        <v>POST MENU MESSAGE TIME</v>
      </c>
      <c r="B78" s="354">
        <f t="shared" si="49"/>
        <v>5.0925925925925921E-4</v>
      </c>
      <c r="C78" s="275">
        <f t="shared" si="50"/>
        <v>6</v>
      </c>
      <c r="D78" s="355">
        <f t="shared" ref="D78:I78" si="53">D69-D68</f>
        <v>7.1759259259259259E-4</v>
      </c>
      <c r="E78" s="355">
        <f t="shared" si="53"/>
        <v>3.5879629629629624E-4</v>
      </c>
      <c r="F78" s="355">
        <f t="shared" si="53"/>
        <v>5.7870370370370367E-4</v>
      </c>
      <c r="G78" s="355">
        <f t="shared" si="53"/>
        <v>7.1759259259259259E-4</v>
      </c>
      <c r="H78" s="355">
        <f t="shared" si="53"/>
        <v>3.8194444444444446E-4</v>
      </c>
      <c r="I78" s="355">
        <f t="shared" si="53"/>
        <v>3.0092592592592595E-4</v>
      </c>
    </row>
    <row r="79" spans="1:16" ht="15.75" customHeight="1">
      <c r="A79" s="353" t="str">
        <f>OVERALL!A66</f>
        <v>TOTAL MESSAGE TIME</v>
      </c>
      <c r="B79" s="354">
        <f t="shared" si="49"/>
        <v>5.5555555555555556E-4</v>
      </c>
      <c r="C79" s="275">
        <f t="shared" si="50"/>
        <v>6</v>
      </c>
      <c r="D79" s="355">
        <f t="shared" ref="D79:I79" si="54">SUM(D76:D78)</f>
        <v>7.6388888888888893E-4</v>
      </c>
      <c r="E79" s="355">
        <f t="shared" si="54"/>
        <v>4.0509259259259253E-4</v>
      </c>
      <c r="F79" s="355">
        <f t="shared" si="54"/>
        <v>6.2500000000000001E-4</v>
      </c>
      <c r="G79" s="355">
        <f t="shared" si="54"/>
        <v>7.6388888888888893E-4</v>
      </c>
      <c r="H79" s="355">
        <f t="shared" si="54"/>
        <v>4.2824074074074075E-4</v>
      </c>
      <c r="I79" s="355">
        <f t="shared" si="54"/>
        <v>3.4722222222222224E-4</v>
      </c>
    </row>
    <row r="80" spans="1:16" ht="15.75" customHeight="1">
      <c r="A80" s="353" t="str">
        <f>OVERALL!A67</f>
        <v>MENU NAVIGATION TIME</v>
      </c>
      <c r="B80" s="354">
        <f t="shared" si="49"/>
        <v>3.8580246913580245E-4</v>
      </c>
      <c r="C80" s="275">
        <f t="shared" si="50"/>
        <v>6</v>
      </c>
      <c r="D80" s="355">
        <f t="shared" ref="D80:I80" si="55">(D66-D65)+(D68-D67)</f>
        <v>3.7037037037037041E-4</v>
      </c>
      <c r="E80" s="355">
        <f t="shared" si="55"/>
        <v>3.7037037037037041E-4</v>
      </c>
      <c r="F80" s="355">
        <f t="shared" si="55"/>
        <v>3.5879629629629629E-4</v>
      </c>
      <c r="G80" s="355">
        <f t="shared" si="55"/>
        <v>3.5879629629629629E-4</v>
      </c>
      <c r="H80" s="355">
        <f t="shared" si="55"/>
        <v>3.5879629629629629E-4</v>
      </c>
      <c r="I80" s="355">
        <f t="shared" si="55"/>
        <v>4.976851851851851E-4</v>
      </c>
    </row>
    <row r="81" spans="1:9" ht="15.75" customHeight="1">
      <c r="A81" s="353" t="str">
        <f>OVERALL!A68</f>
        <v>TOTAL MENU TIME</v>
      </c>
      <c r="B81" s="354">
        <f t="shared" si="49"/>
        <v>9.4135802469135811E-4</v>
      </c>
      <c r="C81" s="275">
        <f t="shared" si="50"/>
        <v>6</v>
      </c>
      <c r="D81" s="355">
        <f t="shared" ref="D81:I81" si="56">SUM(D79:D80)</f>
        <v>1.1342592592592593E-3</v>
      </c>
      <c r="E81" s="355">
        <f t="shared" si="56"/>
        <v>7.7546296296296293E-4</v>
      </c>
      <c r="F81" s="355">
        <f t="shared" si="56"/>
        <v>9.8379629629629642E-4</v>
      </c>
      <c r="G81" s="355">
        <f t="shared" si="56"/>
        <v>1.1226851851851853E-3</v>
      </c>
      <c r="H81" s="355">
        <f t="shared" si="56"/>
        <v>7.8703703703703705E-4</v>
      </c>
      <c r="I81" s="355">
        <f t="shared" si="56"/>
        <v>8.4490740740740728E-4</v>
      </c>
    </row>
    <row r="82" spans="1:9" ht="15.75" customHeight="1">
      <c r="A82" s="273" t="str">
        <f>OVERALL!A69</f>
        <v>WAIT TIME</v>
      </c>
      <c r="B82" s="356">
        <f t="shared" si="49"/>
        <v>6.3425925925925932E-3</v>
      </c>
      <c r="C82" s="275">
        <f t="shared" si="50"/>
        <v>6</v>
      </c>
      <c r="D82" s="356">
        <f t="shared" ref="D82:I82" si="57">IF(D70="-", "-", D70-D69)</f>
        <v>6.9444444444444449E-3</v>
      </c>
      <c r="E82" s="356">
        <f t="shared" si="57"/>
        <v>6.9444444444444441E-3</v>
      </c>
      <c r="F82" s="356">
        <f t="shared" si="57"/>
        <v>6.9444444444444449E-3</v>
      </c>
      <c r="G82" s="356">
        <f t="shared" si="57"/>
        <v>6.9444444444444441E-3</v>
      </c>
      <c r="H82" s="356">
        <f t="shared" si="57"/>
        <v>6.9444444444444441E-3</v>
      </c>
      <c r="I82" s="356">
        <f t="shared" si="57"/>
        <v>3.3333333333333335E-3</v>
      </c>
    </row>
    <row r="83" spans="1:9" ht="15.75" customHeight="1">
      <c r="A83" s="353" t="str">
        <f>OVERALL!A70</f>
        <v>TOTAL ACCESS TIME</v>
      </c>
      <c r="B83" s="354">
        <f t="shared" si="49"/>
        <v>7.2839506172839496E-3</v>
      </c>
      <c r="C83" s="275">
        <f t="shared" si="50"/>
        <v>6</v>
      </c>
      <c r="D83" s="355">
        <f t="shared" ref="D83:I83" si="58">SUM(D81:D82)</f>
        <v>8.0787037037037043E-3</v>
      </c>
      <c r="E83" s="355">
        <f t="shared" si="58"/>
        <v>7.7199074074074071E-3</v>
      </c>
      <c r="F83" s="355">
        <f t="shared" si="58"/>
        <v>7.9282407407407409E-3</v>
      </c>
      <c r="G83" s="355">
        <f t="shared" si="58"/>
        <v>8.067129629629629E-3</v>
      </c>
      <c r="H83" s="355">
        <f t="shared" si="58"/>
        <v>7.7314814814814815E-3</v>
      </c>
      <c r="I83" s="355">
        <f t="shared" si="58"/>
        <v>4.178240740740741E-3</v>
      </c>
    </row>
    <row r="84" spans="1:9" ht="15.75" customHeight="1"/>
    <row r="85" spans="1:9" ht="15.75" customHeight="1"/>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95" priority="1">
      <formula>LEN(TRIM(B4))=0</formula>
    </cfRule>
    <cfRule type="cellIs" dxfId="94" priority="2" operator="lessThan">
      <formula>0.45</formula>
    </cfRule>
    <cfRule type="cellIs" dxfId="93" priority="3" operator="greaterThanOrEqual">
      <formula>0.905</formula>
    </cfRule>
    <cfRule type="cellIs" dxfId="92" priority="4" operator="between">
      <formula>0.754999</formula>
      <formula>0.905</formula>
    </cfRule>
    <cfRule type="cellIs" dxfId="91" priority="5" operator="between">
      <formula>0.604999</formula>
      <formula>0.754999</formula>
    </cfRule>
    <cfRule type="cellIs" dxfId="90" priority="6" operator="between">
      <formula>0.44999</formula>
      <formula>0.605</formula>
    </cfRule>
  </conditionalFormatting>
  <conditionalFormatting sqref="D4:I4">
    <cfRule type="containsBlanks" dxfId="89" priority="7">
      <formula>LEN(TRIM(D4))=0</formula>
    </cfRule>
    <cfRule type="cellIs" dxfId="88" priority="8" operator="greaterThanOrEqual">
      <formula>0.905</formula>
    </cfRule>
    <cfRule type="cellIs" dxfId="87" priority="9" operator="between">
      <formula>0.754999</formula>
      <formula>0.905</formula>
    </cfRule>
    <cfRule type="cellIs" dxfId="86" priority="10" operator="between">
      <formula>0.604999</formula>
      <formula>0.754999</formula>
    </cfRule>
    <cfRule type="cellIs" dxfId="85" priority="11" operator="between">
      <formula>0.44999</formula>
      <formula>0.605</formula>
    </cfRule>
    <cfRule type="cellIs" dxfId="84"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BANKS</v>
      </c>
      <c r="B2" s="259">
        <f>OVERALL!B2</f>
        <v>46023</v>
      </c>
      <c r="C2" s="256">
        <f>COUNTA(D12:I12)</f>
        <v>6</v>
      </c>
      <c r="D2" s="260" t="s">
        <v>119</v>
      </c>
      <c r="E2" s="260" t="s">
        <v>120</v>
      </c>
      <c r="F2" s="260" t="s">
        <v>121</v>
      </c>
      <c r="G2" s="260" t="s">
        <v>147</v>
      </c>
      <c r="H2" s="260" t="s">
        <v>123</v>
      </c>
      <c r="I2" s="260" t="s">
        <v>124</v>
      </c>
    </row>
    <row r="3" spans="1:11" ht="15.75" customHeight="1">
      <c r="A3" s="261" t="str">
        <f>OVERALL!F1</f>
        <v>CBA</v>
      </c>
      <c r="B3" s="262" t="s">
        <v>70</v>
      </c>
      <c r="C3" s="263"/>
      <c r="D3" s="263" t="s">
        <v>125</v>
      </c>
      <c r="E3" s="263" t="s">
        <v>126</v>
      </c>
      <c r="F3" s="263" t="s">
        <v>127</v>
      </c>
      <c r="G3" s="263" t="s">
        <v>128</v>
      </c>
      <c r="H3" s="263" t="s">
        <v>129</v>
      </c>
      <c r="I3" s="263" t="s">
        <v>130</v>
      </c>
    </row>
    <row r="4" spans="1:11" ht="18" customHeight="1">
      <c r="A4" s="264" t="str">
        <f>OVERALL!A4</f>
        <v>ACCESS SCORE</v>
      </c>
      <c r="B4" s="265">
        <f>AVERAGE(D4:I4)</f>
        <v>0.35393849206349209</v>
      </c>
      <c r="C4" s="266" t="s">
        <v>70</v>
      </c>
      <c r="D4" s="265">
        <f t="shared" ref="D4:I4" si="0">IF(D5&lt;0%,0%,D$5)</f>
        <v>0.42125000000000001</v>
      </c>
      <c r="E4" s="265">
        <f t="shared" si="0"/>
        <v>0.31708333333333338</v>
      </c>
      <c r="F4" s="265">
        <f t="shared" si="0"/>
        <v>0.37958333333333338</v>
      </c>
      <c r="G4" s="265">
        <f t="shared" si="0"/>
        <v>0.35875000000000001</v>
      </c>
      <c r="H4" s="265">
        <f t="shared" si="0"/>
        <v>0.2882142857142857</v>
      </c>
      <c r="I4" s="265">
        <f t="shared" si="0"/>
        <v>0.35875000000000001</v>
      </c>
      <c r="K4" s="100" t="s">
        <v>104</v>
      </c>
    </row>
    <row r="5" spans="1:11" ht="18" customHeight="1">
      <c r="A5" s="94" t="s">
        <v>70</v>
      </c>
      <c r="B5" s="94" t="s">
        <v>70</v>
      </c>
      <c r="C5" s="267" t="s">
        <v>131</v>
      </c>
      <c r="D5" s="268">
        <f t="shared" ref="D5:I5" si="1">IF(D$2="","",IF(D$52="y",0%,SUM(D$6,D$11,D$20,D$26,D$33,D$43)))</f>
        <v>0.42125000000000001</v>
      </c>
      <c r="E5" s="268">
        <f t="shared" si="1"/>
        <v>0.31708333333333338</v>
      </c>
      <c r="F5" s="268">
        <f t="shared" si="1"/>
        <v>0.37958333333333338</v>
      </c>
      <c r="G5" s="268">
        <f t="shared" si="1"/>
        <v>0.35875000000000001</v>
      </c>
      <c r="H5" s="268">
        <f t="shared" si="1"/>
        <v>0.2882142857142857</v>
      </c>
      <c r="I5" s="268">
        <f t="shared" si="1"/>
        <v>0.35875000000000001</v>
      </c>
      <c r="K5" s="105" t="s">
        <v>106</v>
      </c>
    </row>
    <row r="6" spans="1:11" ht="18" customHeight="1">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c r="A8" s="273" t="str">
        <f>OVERALL!A8</f>
        <v>CONTACT NUMBER PROMINENT ON HOMEPAGE</v>
      </c>
      <c r="B8" s="274">
        <f t="shared" si="2"/>
        <v>0</v>
      </c>
      <c r="C8" s="275">
        <f t="shared" si="3"/>
        <v>6</v>
      </c>
      <c r="D8" s="276" t="s">
        <v>133</v>
      </c>
      <c r="E8" s="277" t="str">
        <f t="shared" ref="E8:G8" si="7">IF(E$2="","",D8)</f>
        <v>n</v>
      </c>
      <c r="F8" s="277" t="str">
        <f t="shared" si="7"/>
        <v>n</v>
      </c>
      <c r="G8" s="277" t="str">
        <f t="shared" si="7"/>
        <v>n</v>
      </c>
      <c r="H8" s="277" t="str">
        <f t="shared" si="5"/>
        <v>n</v>
      </c>
      <c r="I8" s="277" t="str">
        <f t="shared" si="6"/>
        <v>n</v>
      </c>
      <c r="K8" s="105" t="s">
        <v>108</v>
      </c>
    </row>
    <row r="9" spans="1:11" ht="18" customHeight="1">
      <c r="A9" s="273" t="str">
        <f>OVERALL!A9</f>
        <v>CONTACT NUMBER PROMINENT IN 'CONTACT US'</v>
      </c>
      <c r="B9" s="274">
        <f t="shared" si="2"/>
        <v>1</v>
      </c>
      <c r="C9" s="275">
        <f t="shared" si="3"/>
        <v>6</v>
      </c>
      <c r="D9" s="276" t="s">
        <v>132</v>
      </c>
      <c r="E9" s="277" t="str">
        <f t="shared" ref="E9:G9" si="8">IF(E$2="","",D9)</f>
        <v>y</v>
      </c>
      <c r="F9" s="277" t="str">
        <f t="shared" si="8"/>
        <v>y</v>
      </c>
      <c r="G9" s="277" t="str">
        <f t="shared" si="8"/>
        <v>y</v>
      </c>
      <c r="H9" s="277" t="str">
        <f t="shared" si="5"/>
        <v>y</v>
      </c>
      <c r="I9" s="277" t="str">
        <f t="shared" si="6"/>
        <v>y</v>
      </c>
      <c r="K9" s="94" t="s">
        <v>70</v>
      </c>
    </row>
    <row r="10" spans="1:11" ht="18" customHeight="1">
      <c r="A10" s="279"/>
      <c r="C10" s="280"/>
      <c r="D10" s="281">
        <f t="shared" ref="D10:I10" si="9">COUNTA(D7:D9)-COUNTIF(D7:D9, "-")</f>
        <v>3</v>
      </c>
      <c r="E10" s="281">
        <f t="shared" si="9"/>
        <v>3</v>
      </c>
      <c r="F10" s="281">
        <f t="shared" si="9"/>
        <v>3</v>
      </c>
      <c r="G10" s="281">
        <f t="shared" si="9"/>
        <v>3</v>
      </c>
      <c r="H10" s="281">
        <f t="shared" si="9"/>
        <v>3</v>
      </c>
      <c r="I10" s="281">
        <f t="shared" si="9"/>
        <v>3</v>
      </c>
      <c r="K10" s="122" t="s">
        <v>109</v>
      </c>
    </row>
    <row r="11" spans="1:11" ht="18" customHeight="1">
      <c r="A11" s="269" t="str">
        <f>OVERALL!A11</f>
        <v>DESIGN</v>
      </c>
      <c r="B11" s="270">
        <f>AVERAGE(B12:B18)</f>
        <v>0.33333333333333337</v>
      </c>
      <c r="C11" s="271">
        <f>B11*OVERALL!C11</f>
        <v>8.3333333333333343E-2</v>
      </c>
      <c r="D11" s="272">
        <f>(COUNTIF(D12:D18, "y")/D19)*OVERALL!$C$11</f>
        <v>0.125</v>
      </c>
      <c r="E11" s="272">
        <f>(COUNTIF(E12:E18, "y")/E19)*OVERALL!$C$11</f>
        <v>8.3333333333333329E-2</v>
      </c>
      <c r="F11" s="272">
        <f>(COUNTIF(F12:F18, "y")/F19)*OVERALL!$C$11</f>
        <v>8.3333333333333329E-2</v>
      </c>
      <c r="G11" s="272">
        <f>(COUNTIF(G12:G18, "y")/G19)*OVERALL!$C$11</f>
        <v>0.125</v>
      </c>
      <c r="H11" s="272">
        <f>(COUNTIF(H12:H18, "y")/H19)*OVERALL!$C$11</f>
        <v>3.5714285714285712E-2</v>
      </c>
      <c r="I11" s="272">
        <f>(COUNTIF(I12:I18, "y")/I19)*OVERALL!$C$11</f>
        <v>0.125</v>
      </c>
      <c r="K11" s="128" t="s">
        <v>110</v>
      </c>
    </row>
    <row r="12" spans="1:11" ht="18" customHeight="1">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c r="A13" s="273" t="str">
        <f>OVERALL!A13</f>
        <v>MAX. 3 MENU LAYERS</v>
      </c>
      <c r="B13" s="274">
        <f t="shared" si="10"/>
        <v>0.83333333333333337</v>
      </c>
      <c r="C13" s="275">
        <f t="shared" si="11"/>
        <v>6</v>
      </c>
      <c r="D13" s="277" t="str">
        <f t="shared" ref="D13:I13" si="13">IF(D59&lt;=3, "y", "n")</f>
        <v>y</v>
      </c>
      <c r="E13" s="277" t="str">
        <f t="shared" si="13"/>
        <v>y</v>
      </c>
      <c r="F13" s="277" t="str">
        <f t="shared" si="13"/>
        <v>y</v>
      </c>
      <c r="G13" s="277" t="str">
        <f t="shared" si="13"/>
        <v>y</v>
      </c>
      <c r="H13" s="277" t="str">
        <f t="shared" si="13"/>
        <v>n</v>
      </c>
      <c r="I13" s="277" t="str">
        <f t="shared" si="13"/>
        <v>y</v>
      </c>
      <c r="K13" s="134" t="s">
        <v>111</v>
      </c>
    </row>
    <row r="14" spans="1:11" ht="18" customHeight="1">
      <c r="A14" s="273" t="str">
        <f>OVERALL!A14</f>
        <v>MAX. 4 OPTIONS TO SELECTION</v>
      </c>
      <c r="B14" s="274">
        <f t="shared" si="10"/>
        <v>1</v>
      </c>
      <c r="C14" s="275">
        <f t="shared" si="11"/>
        <v>6</v>
      </c>
      <c r="D14" s="276" t="s">
        <v>132</v>
      </c>
      <c r="E14" s="276" t="s">
        <v>132</v>
      </c>
      <c r="F14" s="276" t="s">
        <v>132</v>
      </c>
      <c r="G14" s="276" t="s">
        <v>132</v>
      </c>
      <c r="H14" s="276" t="s">
        <v>132</v>
      </c>
      <c r="I14" s="276" t="s">
        <v>132</v>
      </c>
      <c r="K14" s="140" t="s">
        <v>112</v>
      </c>
    </row>
    <row r="15" spans="1:11" ht="18" customHeight="1">
      <c r="A15" s="273" t="str">
        <f>OVERALL!A15</f>
        <v>MAX. 2 PRE MENU MESSAGES</v>
      </c>
      <c r="B15" s="274">
        <f t="shared" si="10"/>
        <v>0.5</v>
      </c>
      <c r="C15" s="275">
        <f t="shared" si="11"/>
        <v>6</v>
      </c>
      <c r="D15" s="276" t="s">
        <v>132</v>
      </c>
      <c r="E15" s="282" t="s">
        <v>133</v>
      </c>
      <c r="F15" s="282" t="s">
        <v>133</v>
      </c>
      <c r="G15" s="282" t="s">
        <v>132</v>
      </c>
      <c r="H15" s="282" t="s">
        <v>133</v>
      </c>
      <c r="I15" s="282" t="s">
        <v>132</v>
      </c>
      <c r="J15" s="94" t="s">
        <v>70</v>
      </c>
    </row>
    <row r="16" spans="1:11" ht="18" customHeight="1">
      <c r="A16" s="273" t="str">
        <f>OVERALL!A16</f>
        <v>MAX. 2 POST MENU MESSAGES</v>
      </c>
      <c r="B16" s="274">
        <f t="shared" si="10"/>
        <v>0</v>
      </c>
      <c r="C16" s="275">
        <f t="shared" si="11"/>
        <v>6</v>
      </c>
      <c r="D16" s="282" t="s">
        <v>133</v>
      </c>
      <c r="E16" s="276" t="s">
        <v>133</v>
      </c>
      <c r="F16" s="282" t="s">
        <v>133</v>
      </c>
      <c r="G16" s="276" t="s">
        <v>133</v>
      </c>
      <c r="H16" s="276" t="s">
        <v>133</v>
      </c>
      <c r="I16" s="276" t="s">
        <v>133</v>
      </c>
      <c r="K16" s="146" t="s">
        <v>113</v>
      </c>
    </row>
    <row r="17" spans="1:11" ht="18" customHeight="1">
      <c r="A17" s="273" t="str">
        <f>OVERALL!A17</f>
        <v>ADVISED WAIT TIME OR QUEUE POSITION</v>
      </c>
      <c r="B17" s="274">
        <f t="shared" si="10"/>
        <v>0</v>
      </c>
      <c r="C17" s="275">
        <f t="shared" si="11"/>
        <v>1</v>
      </c>
      <c r="D17" s="283" t="s">
        <v>68</v>
      </c>
      <c r="E17" s="283" t="s">
        <v>68</v>
      </c>
      <c r="F17" s="283" t="s">
        <v>68</v>
      </c>
      <c r="G17" s="283" t="s">
        <v>68</v>
      </c>
      <c r="H17" s="283" t="s">
        <v>133</v>
      </c>
      <c r="I17" s="283" t="s">
        <v>68</v>
      </c>
      <c r="K17" s="140" t="s">
        <v>114</v>
      </c>
    </row>
    <row r="18" spans="1:11" ht="18" customHeight="1">
      <c r="A18" s="273" t="str">
        <f>OVERALL!A18</f>
        <v>NO REDUNDANT MESSAGES</v>
      </c>
      <c r="B18" s="274">
        <f t="shared" si="10"/>
        <v>0</v>
      </c>
      <c r="C18" s="275">
        <f t="shared" si="11"/>
        <v>6</v>
      </c>
      <c r="D18" s="282" t="s">
        <v>133</v>
      </c>
      <c r="E18" s="282" t="s">
        <v>133</v>
      </c>
      <c r="F18" s="282" t="s">
        <v>133</v>
      </c>
      <c r="G18" s="282" t="s">
        <v>133</v>
      </c>
      <c r="H18" s="282" t="s">
        <v>133</v>
      </c>
      <c r="I18" s="282" t="s">
        <v>133</v>
      </c>
    </row>
    <row r="19" spans="1:11" ht="18" customHeight="1">
      <c r="A19" s="279"/>
      <c r="C19" s="280"/>
      <c r="D19" s="281">
        <f t="shared" ref="D19:I19" si="14">COUNTA(D12:D18)-COUNTIF(D12:D18, "-")</f>
        <v>6</v>
      </c>
      <c r="E19" s="281">
        <f t="shared" si="14"/>
        <v>6</v>
      </c>
      <c r="F19" s="281">
        <f t="shared" si="14"/>
        <v>6</v>
      </c>
      <c r="G19" s="281">
        <f t="shared" si="14"/>
        <v>6</v>
      </c>
      <c r="H19" s="281">
        <f t="shared" si="14"/>
        <v>7</v>
      </c>
      <c r="I19" s="281">
        <f t="shared" si="14"/>
        <v>6</v>
      </c>
    </row>
    <row r="20" spans="1:11" ht="18" customHeight="1">
      <c r="A20" s="269" t="str">
        <f>OVERALL!A20</f>
        <v>EASE</v>
      </c>
      <c r="B20" s="270">
        <f>AVERAGE(B21:B24)</f>
        <v>0.20833333333333334</v>
      </c>
      <c r="C20" s="271">
        <f>B20*OVERALL!C20</f>
        <v>4.1666666666666671E-2</v>
      </c>
      <c r="D20" s="272">
        <f>(COUNTIF(D21:D24, "y")/D25)*OVERALL!$C$20</f>
        <v>0.05</v>
      </c>
      <c r="E20" s="272">
        <f>(COUNTIF(E21:E24, "y")/E25)*OVERALL!$C$20</f>
        <v>0.05</v>
      </c>
      <c r="F20" s="272">
        <f>(COUNTIF(F21:F24, "y")/F25)*OVERALL!$C$20</f>
        <v>0.05</v>
      </c>
      <c r="G20" s="272">
        <f>(COUNTIF(G21:G24, "y")/G25)*OVERALL!$C$20</f>
        <v>0.05</v>
      </c>
      <c r="H20" s="272">
        <f>(COUNTIF(H21:H24, "y")/H25)*OVERALL!$C$20</f>
        <v>0</v>
      </c>
      <c r="I20" s="272">
        <f>(COUNTIF(I21:I24, "y")/I25)*OVERALL!$C$20</f>
        <v>0.05</v>
      </c>
    </row>
    <row r="21" spans="1:11" ht="18" customHeight="1">
      <c r="A21" s="273" t="str">
        <f>OVERALL!A21</f>
        <v>REQUIRED OPTIONS OBVIOUS IN ALL MENUS</v>
      </c>
      <c r="B21" s="274">
        <f t="shared" ref="B21:B24" si="15">IF(C21=0,"-",COUNTIF(D21:I21,"y")/C21)</f>
        <v>0.83333333333333337</v>
      </c>
      <c r="C21" s="275">
        <f t="shared" ref="C21:C24" si="16">$C$2-COUNTIF(D21:I21, "-")</f>
        <v>6</v>
      </c>
      <c r="D21" s="276" t="s">
        <v>132</v>
      </c>
      <c r="E21" s="276" t="s">
        <v>132</v>
      </c>
      <c r="F21" s="276" t="s">
        <v>132</v>
      </c>
      <c r="G21" s="276" t="s">
        <v>132</v>
      </c>
      <c r="H21" s="282" t="s">
        <v>133</v>
      </c>
      <c r="I21" s="276" t="s">
        <v>132</v>
      </c>
    </row>
    <row r="22" spans="1:11" ht="18" customHeight="1">
      <c r="A22" s="273" t="str">
        <f>OVERALL!A22</f>
        <v>ACCEPTED ALL RESPONSES &amp; SELECTIONS</v>
      </c>
      <c r="B22" s="274">
        <f t="shared" si="15"/>
        <v>0</v>
      </c>
      <c r="C22" s="275">
        <f t="shared" si="16"/>
        <v>6</v>
      </c>
      <c r="D22" s="282" t="s">
        <v>133</v>
      </c>
      <c r="E22" s="282" t="s">
        <v>133</v>
      </c>
      <c r="F22" s="282" t="s">
        <v>133</v>
      </c>
      <c r="G22" s="282" t="s">
        <v>133</v>
      </c>
      <c r="H22" s="282" t="s">
        <v>133</v>
      </c>
      <c r="I22" s="282" t="s">
        <v>133</v>
      </c>
    </row>
    <row r="23" spans="1:11" ht="18" customHeight="1">
      <c r="A23" s="273" t="str">
        <f>OVERALL!A23</f>
        <v>ALL MESSAGES RELEVANT TO SELECTIONS</v>
      </c>
      <c r="B23" s="274">
        <f t="shared" si="15"/>
        <v>0</v>
      </c>
      <c r="C23" s="275">
        <f t="shared" si="16"/>
        <v>6</v>
      </c>
      <c r="D23" s="282" t="s">
        <v>133</v>
      </c>
      <c r="E23" s="282" t="s">
        <v>133</v>
      </c>
      <c r="F23" s="282" t="s">
        <v>133</v>
      </c>
      <c r="G23" s="282" t="s">
        <v>133</v>
      </c>
      <c r="H23" s="282" t="s">
        <v>133</v>
      </c>
      <c r="I23" s="282" t="s">
        <v>133</v>
      </c>
    </row>
    <row r="24" spans="1:11" ht="18" customHeight="1">
      <c r="A24" s="273" t="str">
        <f>OVERALL!A24</f>
        <v>OBVIOUS PROGRESSION</v>
      </c>
      <c r="B24" s="274">
        <f t="shared" si="15"/>
        <v>0</v>
      </c>
      <c r="C24" s="275">
        <f t="shared" si="16"/>
        <v>6</v>
      </c>
      <c r="D24" s="282" t="s">
        <v>133</v>
      </c>
      <c r="E24" s="282" t="s">
        <v>133</v>
      </c>
      <c r="F24" s="282" t="s">
        <v>133</v>
      </c>
      <c r="G24" s="282" t="s">
        <v>133</v>
      </c>
      <c r="H24" s="282" t="s">
        <v>133</v>
      </c>
      <c r="I24" s="282" t="s">
        <v>133</v>
      </c>
    </row>
    <row r="25" spans="1:11" ht="18" customHeight="1">
      <c r="A25" s="279"/>
      <c r="C25" s="280"/>
      <c r="D25" s="281">
        <f t="shared" ref="D25:I25" si="17">COUNTA(D21:D24)-COUNTIF(D21:D24, "-")</f>
        <v>4</v>
      </c>
      <c r="E25" s="281">
        <f t="shared" si="17"/>
        <v>4</v>
      </c>
      <c r="F25" s="281">
        <f t="shared" si="17"/>
        <v>4</v>
      </c>
      <c r="G25" s="281">
        <f t="shared" si="17"/>
        <v>4</v>
      </c>
      <c r="H25" s="281">
        <f t="shared" si="17"/>
        <v>4</v>
      </c>
      <c r="I25" s="281">
        <f t="shared" si="17"/>
        <v>4</v>
      </c>
    </row>
    <row r="26" spans="1:11" ht="18" customHeight="1">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c r="A27" s="273" t="str">
        <f>OVERALL!A27</f>
        <v>SINGLE VOICEOVER ARTIST</v>
      </c>
      <c r="B27" s="274">
        <f t="shared" ref="B27:B31" si="18">IF(C27=0,"-",COUNTIF(D27:I27,"y")/C27)</f>
        <v>0</v>
      </c>
      <c r="C27" s="275">
        <f t="shared" ref="C27:C31" si="19">$C$2-COUNTIF(D27:I27, "-")</f>
        <v>6</v>
      </c>
      <c r="D27" s="282" t="s">
        <v>133</v>
      </c>
      <c r="E27" s="282" t="s">
        <v>133</v>
      </c>
      <c r="F27" s="282" t="s">
        <v>133</v>
      </c>
      <c r="G27" s="276" t="s">
        <v>133</v>
      </c>
      <c r="H27" s="282" t="s">
        <v>133</v>
      </c>
      <c r="I27" s="276" t="s">
        <v>133</v>
      </c>
    </row>
    <row r="28" spans="1:11" ht="18" customHeight="1">
      <c r="A28" s="273" t="str">
        <f>OVERALL!A28</f>
        <v>NATURAL &amp; WELCOMING VOICEOVER</v>
      </c>
      <c r="B28" s="274">
        <f t="shared" si="18"/>
        <v>1</v>
      </c>
      <c r="C28" s="275">
        <f t="shared" si="19"/>
        <v>6</v>
      </c>
      <c r="D28" s="276" t="s">
        <v>132</v>
      </c>
      <c r="E28" s="276" t="s">
        <v>132</v>
      </c>
      <c r="F28" s="276" t="s">
        <v>132</v>
      </c>
      <c r="G28" s="276" t="s">
        <v>132</v>
      </c>
      <c r="H28" s="276" t="s">
        <v>132</v>
      </c>
      <c r="I28" s="276" t="s">
        <v>132</v>
      </c>
    </row>
    <row r="29" spans="1:11" ht="18" customHeight="1">
      <c r="A29" s="273" t="str">
        <f>OVERALL!A29</f>
        <v>PROFESSIONAL AUDIO RECORDINGS</v>
      </c>
      <c r="B29" s="274">
        <f t="shared" si="18"/>
        <v>1</v>
      </c>
      <c r="C29" s="275">
        <f t="shared" si="19"/>
        <v>6</v>
      </c>
      <c r="D29" s="276" t="s">
        <v>132</v>
      </c>
      <c r="E29" s="276" t="s">
        <v>132</v>
      </c>
      <c r="F29" s="276" t="s">
        <v>132</v>
      </c>
      <c r="G29" s="276" t="s">
        <v>132</v>
      </c>
      <c r="H29" s="276" t="s">
        <v>132</v>
      </c>
      <c r="I29" s="276" t="s">
        <v>132</v>
      </c>
    </row>
    <row r="30" spans="1:11" ht="18" customHeight="1">
      <c r="A30" s="273" t="str">
        <f>OVERALL!A30</f>
        <v>CLEAR &amp; CONCISE OPTIONS</v>
      </c>
      <c r="B30" s="274">
        <f t="shared" si="18"/>
        <v>1</v>
      </c>
      <c r="C30" s="275">
        <f t="shared" si="19"/>
        <v>6</v>
      </c>
      <c r="D30" s="276" t="s">
        <v>132</v>
      </c>
      <c r="E30" s="282" t="s">
        <v>132</v>
      </c>
      <c r="F30" s="276" t="s">
        <v>132</v>
      </c>
      <c r="G30" s="276" t="s">
        <v>132</v>
      </c>
      <c r="H30" s="282" t="s">
        <v>132</v>
      </c>
      <c r="I30" s="276" t="s">
        <v>132</v>
      </c>
    </row>
    <row r="31" spans="1:11" ht="18" customHeight="1">
      <c r="A31" s="273" t="str">
        <f>OVERALL!A31</f>
        <v>CLEAR &amp; CONCISE MESSAGES</v>
      </c>
      <c r="B31" s="274">
        <f t="shared" si="18"/>
        <v>0</v>
      </c>
      <c r="C31" s="275">
        <f t="shared" si="19"/>
        <v>6</v>
      </c>
      <c r="D31" s="282" t="s">
        <v>133</v>
      </c>
      <c r="E31" s="282" t="s">
        <v>133</v>
      </c>
      <c r="F31" s="282" t="s">
        <v>133</v>
      </c>
      <c r="G31" s="282" t="s">
        <v>133</v>
      </c>
      <c r="H31" s="282" t="s">
        <v>133</v>
      </c>
      <c r="I31" s="282" t="s">
        <v>133</v>
      </c>
    </row>
    <row r="32" spans="1:11" ht="18" customHeight="1">
      <c r="A32" s="279"/>
      <c r="C32" s="280"/>
      <c r="D32" s="281">
        <f t="shared" ref="D32:I32" si="20">COUNTA(D27:D31)-COUNTIF(D27:D31, "-")</f>
        <v>5</v>
      </c>
      <c r="E32" s="281">
        <f t="shared" si="20"/>
        <v>5</v>
      </c>
      <c r="F32" s="281">
        <f t="shared" si="20"/>
        <v>5</v>
      </c>
      <c r="G32" s="281">
        <f t="shared" si="20"/>
        <v>5</v>
      </c>
      <c r="H32" s="281">
        <f t="shared" si="20"/>
        <v>5</v>
      </c>
      <c r="I32" s="281">
        <f t="shared" si="20"/>
        <v>5</v>
      </c>
    </row>
    <row r="33" spans="1:17" ht="18" customHeight="1">
      <c r="A33" s="269" t="str">
        <f>OVERALL!A33</f>
        <v>TIMING</v>
      </c>
      <c r="B33" s="270">
        <f>AVERAGE(B34:B41)</f>
        <v>0.4375</v>
      </c>
      <c r="C33" s="271">
        <f>B33*OVERALL!C33</f>
        <v>0.109375</v>
      </c>
      <c r="D33" s="272">
        <f>(COUNTIF(D34:D41, "y")/D42)*OVERALL!$C$33</f>
        <v>0.15625</v>
      </c>
      <c r="E33" s="272">
        <f>(COUNTIF(E34:E41, "y")/E42)*OVERALL!$C$33</f>
        <v>9.375E-2</v>
      </c>
      <c r="F33" s="272">
        <f>(COUNTIF(F34:F41, "y")/F42)*OVERALL!$C$33</f>
        <v>0.15625</v>
      </c>
      <c r="G33" s="272">
        <f>(COUNTIF(G34:G41, "y")/G42)*OVERALL!$C$33</f>
        <v>9.375E-2</v>
      </c>
      <c r="H33" s="272">
        <f>(COUNTIF(H34:H41, "y")/H42)*OVERALL!$C$33</f>
        <v>6.25E-2</v>
      </c>
      <c r="I33" s="272">
        <f>(COUNTIF(I34:I41, "y")/I42)*OVERALL!$C$33</f>
        <v>9.375E-2</v>
      </c>
    </row>
    <row r="34" spans="1:17" ht="18" customHeight="1">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c r="A36" s="273" t="str">
        <f>OVERALL!A35</f>
        <v>NAVIGATION TIME &lt;= 1 MIN</v>
      </c>
      <c r="B36" s="274">
        <f t="shared" si="21"/>
        <v>0</v>
      </c>
      <c r="C36" s="275">
        <f t="shared" si="22"/>
        <v>6</v>
      </c>
      <c r="D36" s="285" t="str">
        <f t="shared" ref="D36:I36" si="25">IF(D80&lt;=TIMEVALUE("0:01:00"),"y","n")</f>
        <v>n</v>
      </c>
      <c r="E36" s="285" t="str">
        <f t="shared" si="25"/>
        <v>n</v>
      </c>
      <c r="F36" s="285" t="str">
        <f t="shared" si="25"/>
        <v>n</v>
      </c>
      <c r="G36" s="285" t="str">
        <f t="shared" si="25"/>
        <v>n</v>
      </c>
      <c r="H36" s="285" t="str">
        <f t="shared" si="25"/>
        <v>n</v>
      </c>
      <c r="I36" s="285" t="str">
        <f t="shared" si="25"/>
        <v>n</v>
      </c>
    </row>
    <row r="37" spans="1:17" ht="18" customHeight="1">
      <c r="A37" s="273" t="str">
        <f>OVERALL!A37</f>
        <v>WAIT TIME &lt;= 10 SECS</v>
      </c>
      <c r="B37" s="274">
        <f t="shared" si="21"/>
        <v>0.33333333333333331</v>
      </c>
      <c r="C37" s="275">
        <f t="shared" si="22"/>
        <v>6</v>
      </c>
      <c r="D37" s="286" t="str">
        <f t="shared" ref="D37:I37" si="26">IF(D$82="-", "-", IF(D$82&lt;=TIMEVALUE("0:0:10"),"y","n"))</f>
        <v>y</v>
      </c>
      <c r="E37" s="286" t="str">
        <f t="shared" si="26"/>
        <v>n</v>
      </c>
      <c r="F37" s="286" t="str">
        <f t="shared" si="26"/>
        <v>y</v>
      </c>
      <c r="G37" s="286" t="str">
        <f t="shared" si="26"/>
        <v>n</v>
      </c>
      <c r="H37" s="286" t="str">
        <f t="shared" si="26"/>
        <v>n</v>
      </c>
      <c r="I37" s="286" t="str">
        <f t="shared" si="26"/>
        <v>n</v>
      </c>
    </row>
    <row r="38" spans="1:17" ht="18" customHeight="1">
      <c r="A38" s="273" t="str">
        <f>OVERALL!A38</f>
        <v>WAIT TIME &lt;= 30 SECS</v>
      </c>
      <c r="B38" s="274">
        <f t="shared" si="21"/>
        <v>0.33333333333333331</v>
      </c>
      <c r="C38" s="275">
        <f t="shared" si="22"/>
        <v>6</v>
      </c>
      <c r="D38" s="286" t="str">
        <f t="shared" ref="D38:I38" si="27">IF(D$82="-", "-", IF(D$82&lt;=TIMEVALUE("0:0:30"),"y","n"))</f>
        <v>y</v>
      </c>
      <c r="E38" s="286" t="str">
        <f t="shared" si="27"/>
        <v>n</v>
      </c>
      <c r="F38" s="286" t="str">
        <f t="shared" si="27"/>
        <v>y</v>
      </c>
      <c r="G38" s="286" t="str">
        <f t="shared" si="27"/>
        <v>n</v>
      </c>
      <c r="H38" s="286" t="str">
        <f t="shared" si="27"/>
        <v>n</v>
      </c>
      <c r="I38" s="286" t="str">
        <f t="shared" si="27"/>
        <v>n</v>
      </c>
    </row>
    <row r="39" spans="1:17" ht="18" customHeight="1">
      <c r="A39" s="273" t="str">
        <f>OVERALL!A39</f>
        <v>WAIT TIME &lt;= 2 MINS</v>
      </c>
      <c r="B39" s="274">
        <f t="shared" si="21"/>
        <v>0.83333333333333337</v>
      </c>
      <c r="C39" s="275">
        <f t="shared" si="22"/>
        <v>6</v>
      </c>
      <c r="D39" s="286" t="str">
        <f t="shared" ref="D39:I39" si="28">IF(D$82="-", "-", IF(D$82&lt;=TIMEVALUE("0:02:00"),"y","n"))</f>
        <v>y</v>
      </c>
      <c r="E39" s="286" t="str">
        <f t="shared" si="28"/>
        <v>y</v>
      </c>
      <c r="F39" s="286" t="str">
        <f t="shared" si="28"/>
        <v>y</v>
      </c>
      <c r="G39" s="286" t="str">
        <f t="shared" si="28"/>
        <v>y</v>
      </c>
      <c r="H39" s="286" t="str">
        <f t="shared" si="28"/>
        <v>n</v>
      </c>
      <c r="I39" s="286" t="str">
        <f t="shared" si="28"/>
        <v>y</v>
      </c>
    </row>
    <row r="40" spans="1:17" ht="18" customHeight="1">
      <c r="A40" s="273" t="str">
        <f>OVERALL!A40</f>
        <v>WAIT TIME &lt;= 5 MINS</v>
      </c>
      <c r="B40" s="274">
        <f t="shared" si="21"/>
        <v>1</v>
      </c>
      <c r="C40" s="275">
        <f t="shared" si="22"/>
        <v>6</v>
      </c>
      <c r="D40" s="287" t="str">
        <f t="shared" ref="D40:I40" si="29">IF(D$82="-", "-", IF(D$82&lt;=TIMEVALUE("0:05:00"),"y","n"))</f>
        <v>y</v>
      </c>
      <c r="E40" s="287" t="str">
        <f t="shared" si="29"/>
        <v>y</v>
      </c>
      <c r="F40" s="287" t="str">
        <f t="shared" si="29"/>
        <v>y</v>
      </c>
      <c r="G40" s="287" t="str">
        <f t="shared" si="29"/>
        <v>y</v>
      </c>
      <c r="H40" s="287" t="str">
        <f t="shared" si="29"/>
        <v>y</v>
      </c>
      <c r="I40" s="287" t="str">
        <f t="shared" si="29"/>
        <v>y</v>
      </c>
      <c r="J40" s="182"/>
    </row>
    <row r="41" spans="1:17" ht="18" customHeight="1">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ht="18" customHeight="1">
      <c r="A42" s="288"/>
      <c r="B42" s="289"/>
      <c r="C42" s="289"/>
      <c r="D42" s="281">
        <f t="shared" ref="D42:I42" si="31">COUNTA(D34:D41)-COUNTIF(D34:D41, "-")</f>
        <v>8</v>
      </c>
      <c r="E42" s="281">
        <f t="shared" si="31"/>
        <v>8</v>
      </c>
      <c r="F42" s="281">
        <f t="shared" si="31"/>
        <v>8</v>
      </c>
      <c r="G42" s="281">
        <f t="shared" si="31"/>
        <v>8</v>
      </c>
      <c r="H42" s="281">
        <f t="shared" si="31"/>
        <v>8</v>
      </c>
      <c r="I42" s="281">
        <f t="shared" si="31"/>
        <v>8</v>
      </c>
      <c r="J42" s="290"/>
      <c r="K42" s="94" t="s">
        <v>70</v>
      </c>
      <c r="L42" s="416" t="s">
        <v>135</v>
      </c>
      <c r="M42" s="413"/>
      <c r="N42" s="413"/>
      <c r="O42" s="413"/>
      <c r="P42" s="413"/>
      <c r="Q42" s="414"/>
    </row>
    <row r="43" spans="1:17" ht="18" customHeight="1">
      <c r="A43" s="294" t="str">
        <f>OVERALL!A43</f>
        <v>OVERALL % ACCESS DEDUCTIONS</v>
      </c>
      <c r="B43" s="295">
        <f>SUM(L52:Q52)/C2</f>
        <v>0.83333333333333337</v>
      </c>
      <c r="C43" s="271" t="str">
        <f>OVERALL!C43</f>
        <v>PENALTY</v>
      </c>
      <c r="D43" s="296">
        <f t="shared" ref="D43:I43" si="32">L43</f>
        <v>-0.1</v>
      </c>
      <c r="E43" s="296">
        <f t="shared" si="32"/>
        <v>-0.1</v>
      </c>
      <c r="F43" s="296">
        <f t="shared" si="32"/>
        <v>-0.1</v>
      </c>
      <c r="G43" s="296">
        <f t="shared" si="32"/>
        <v>-0.1</v>
      </c>
      <c r="H43" s="296">
        <f t="shared" si="32"/>
        <v>0</v>
      </c>
      <c r="I43" s="296">
        <f t="shared" si="32"/>
        <v>-0.1</v>
      </c>
      <c r="L43" s="297">
        <f t="shared" ref="L43:Q43" si="33">IF(SUM(L44:L51)=0%,0%,SUM(L44:L51))</f>
        <v>-0.1</v>
      </c>
      <c r="M43" s="297">
        <f t="shared" si="33"/>
        <v>-0.1</v>
      </c>
      <c r="N43" s="297">
        <f t="shared" si="33"/>
        <v>-0.1</v>
      </c>
      <c r="O43" s="297">
        <f t="shared" si="33"/>
        <v>-0.1</v>
      </c>
      <c r="P43" s="297">
        <f t="shared" si="33"/>
        <v>0</v>
      </c>
      <c r="Q43" s="297">
        <f t="shared" si="33"/>
        <v>-0.1</v>
      </c>
    </row>
    <row r="44" spans="1:17" ht="18" customHeight="1">
      <c r="A44" s="298" t="str">
        <f>OVERALL!A44</f>
        <v>NO ACCOUNT ID REQUEST OPTION</v>
      </c>
      <c r="B44" s="274">
        <f t="shared" ref="B44:B52" si="34">COUNTIF(D44:I44,"y")/$C$2</f>
        <v>0.83333333333333337</v>
      </c>
      <c r="C44" s="299">
        <f>OVERALL!C44</f>
        <v>-0.1</v>
      </c>
      <c r="D44" s="282" t="s">
        <v>132</v>
      </c>
      <c r="E44" s="282" t="s">
        <v>132</v>
      </c>
      <c r="F44" s="282" t="s">
        <v>132</v>
      </c>
      <c r="G44" s="282" t="s">
        <v>132</v>
      </c>
      <c r="H44" s="282" t="s">
        <v>133</v>
      </c>
      <c r="I44" s="282" t="s">
        <v>132</v>
      </c>
      <c r="L44" s="300">
        <f t="shared" ref="L44:Q44" si="35">IF(D44="y",$C44,"")</f>
        <v>-0.1</v>
      </c>
      <c r="M44" s="300">
        <f t="shared" si="35"/>
        <v>-0.1</v>
      </c>
      <c r="N44" s="300">
        <f t="shared" si="35"/>
        <v>-0.1</v>
      </c>
      <c r="O44" s="300">
        <f t="shared" si="35"/>
        <v>-0.1</v>
      </c>
      <c r="P44" s="300" t="str">
        <f t="shared" si="35"/>
        <v/>
      </c>
      <c r="Q44" s="300">
        <f t="shared" si="35"/>
        <v>-0.1</v>
      </c>
    </row>
    <row r="45" spans="1:17" ht="18" customHeight="1">
      <c r="A45" s="298" t="str">
        <f>OVERALL!A45</f>
        <v>MAJOR RECORDING GLITCHES</v>
      </c>
      <c r="B45" s="274">
        <f t="shared" si="34"/>
        <v>0</v>
      </c>
      <c r="C45" s="299">
        <f>OVERALL!C45</f>
        <v>-0.3</v>
      </c>
      <c r="D45" s="276" t="s">
        <v>133</v>
      </c>
      <c r="E45" s="276" t="s">
        <v>133</v>
      </c>
      <c r="F45" s="276" t="s">
        <v>133</v>
      </c>
      <c r="G45" s="276" t="s">
        <v>133</v>
      </c>
      <c r="H45" s="276" t="s">
        <v>133</v>
      </c>
      <c r="I45" s="276" t="s">
        <v>133</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c r="A46" s="298" t="str">
        <f>OVERALL!A46</f>
        <v>VOICE OR SELECTION REJECTIONS</v>
      </c>
      <c r="B46" s="274">
        <f t="shared" si="34"/>
        <v>0</v>
      </c>
      <c r="C46" s="299">
        <f>OVERALL!C46</f>
        <v>-0.2</v>
      </c>
      <c r="D46" s="276" t="s">
        <v>133</v>
      </c>
      <c r="E46" s="276" t="s">
        <v>133</v>
      </c>
      <c r="F46" s="276" t="s">
        <v>133</v>
      </c>
      <c r="G46" s="276" t="s">
        <v>133</v>
      </c>
      <c r="H46" s="276" t="s">
        <v>133</v>
      </c>
      <c r="I46" s="276" t="s">
        <v>133</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c r="A47" s="298" t="str">
        <f>OVERALL!A47</f>
        <v>REPEATED MENU OPTIONS OR RECORDINGS</v>
      </c>
      <c r="B47" s="274">
        <f t="shared" si="34"/>
        <v>0</v>
      </c>
      <c r="C47" s="299">
        <f>OVERALL!C47</f>
        <v>-0.2</v>
      </c>
      <c r="D47" s="276" t="s">
        <v>133</v>
      </c>
      <c r="E47" s="276" t="s">
        <v>133</v>
      </c>
      <c r="F47" s="276" t="s">
        <v>133</v>
      </c>
      <c r="G47" s="276" t="s">
        <v>133</v>
      </c>
      <c r="H47" s="276" t="s">
        <v>133</v>
      </c>
      <c r="I47" s="276" t="s">
        <v>133</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c r="A48" s="298" t="str">
        <f>OVERALL!A48</f>
        <v>PERSISTENT PUSH TO ONLINE CHANNELS</v>
      </c>
      <c r="B48" s="274">
        <f t="shared" si="34"/>
        <v>0</v>
      </c>
      <c r="C48" s="299">
        <f>OVERALL!C48</f>
        <v>-0.2</v>
      </c>
      <c r="D48" s="276" t="s">
        <v>133</v>
      </c>
      <c r="E48" s="276" t="s">
        <v>133</v>
      </c>
      <c r="F48" s="276" t="s">
        <v>133</v>
      </c>
      <c r="G48" s="276" t="s">
        <v>133</v>
      </c>
      <c r="H48" s="276" t="s">
        <v>133</v>
      </c>
      <c r="I48" s="276" t="s">
        <v>133</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c r="A49" s="298" t="str">
        <f>OVERALL!A49</f>
        <v>EXCESSIVE QUEUE MESSAGING (repeats 0-30 secs)</v>
      </c>
      <c r="B49" s="274">
        <f t="shared" si="34"/>
        <v>0</v>
      </c>
      <c r="C49" s="299">
        <f>OVERALL!C49</f>
        <v>-0.2</v>
      </c>
      <c r="D49" s="276" t="s">
        <v>133</v>
      </c>
      <c r="E49" s="276" t="s">
        <v>133</v>
      </c>
      <c r="F49" s="276" t="s">
        <v>133</v>
      </c>
      <c r="G49" s="276" t="s">
        <v>133</v>
      </c>
      <c r="H49" s="276" t="s">
        <v>133</v>
      </c>
      <c r="I49" s="276" t="s">
        <v>133</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c r="A50" s="298" t="str">
        <f>OVERALL!A50</f>
        <v>EXCESSIVE QUEUE MESSAGING (repeats 30-60 secs)</v>
      </c>
      <c r="B50" s="274">
        <f t="shared" si="34"/>
        <v>0</v>
      </c>
      <c r="C50" s="299">
        <f>OVERALL!C50</f>
        <v>-0.1</v>
      </c>
      <c r="D50" s="276" t="s">
        <v>133</v>
      </c>
      <c r="E50" s="276" t="s">
        <v>133</v>
      </c>
      <c r="F50" s="276" t="s">
        <v>133</v>
      </c>
      <c r="G50" s="276" t="s">
        <v>133</v>
      </c>
      <c r="H50" s="276" t="s">
        <v>133</v>
      </c>
      <c r="I50" s="276" t="s">
        <v>133</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c r="A51" s="301" t="str">
        <f>OVERALL!A51</f>
        <v>NOT ANSWERED IN TIME</v>
      </c>
      <c r="B51" s="302">
        <f t="shared" si="34"/>
        <v>0</v>
      </c>
      <c r="C51" s="303">
        <f>OVERALL!C51</f>
        <v>-0.5</v>
      </c>
      <c r="D51" s="305" t="s">
        <v>133</v>
      </c>
      <c r="E51" s="305" t="s">
        <v>133</v>
      </c>
      <c r="F51" s="304" t="s">
        <v>133</v>
      </c>
      <c r="G51" s="304" t="s">
        <v>133</v>
      </c>
      <c r="H51" s="305" t="s">
        <v>133</v>
      </c>
      <c r="I51" s="304" t="s">
        <v>133</v>
      </c>
      <c r="L51" s="306" t="str">
        <f t="shared" ref="L51:Q51" si="42">IF(D51="y",$C51,"")</f>
        <v/>
      </c>
      <c r="M51" s="306" t="str">
        <f t="shared" si="42"/>
        <v/>
      </c>
      <c r="N51" s="306" t="str">
        <f t="shared" si="42"/>
        <v/>
      </c>
      <c r="O51" s="306" t="str">
        <f t="shared" si="42"/>
        <v/>
      </c>
      <c r="P51" s="306" t="str">
        <f t="shared" si="42"/>
        <v/>
      </c>
      <c r="Q51" s="306" t="str">
        <f t="shared" si="42"/>
        <v/>
      </c>
    </row>
    <row r="52" spans="1:17" ht="15.75" customHeight="1">
      <c r="A52" s="307" t="str">
        <f>OVERALL!A52</f>
        <v>FORCED ABANDONMENT</v>
      </c>
      <c r="B52" s="308">
        <f t="shared" si="34"/>
        <v>0</v>
      </c>
      <c r="C52" s="303" t="str">
        <f>OVERALL!C52</f>
        <v>MAX. 0%</v>
      </c>
      <c r="D52" s="305" t="s">
        <v>133</v>
      </c>
      <c r="E52" s="305" t="s">
        <v>133</v>
      </c>
      <c r="F52" s="305" t="s">
        <v>133</v>
      </c>
      <c r="G52" s="305" t="s">
        <v>133</v>
      </c>
      <c r="H52" s="305" t="s">
        <v>133</v>
      </c>
      <c r="I52" s="305" t="s">
        <v>133</v>
      </c>
      <c r="L52" s="309">
        <f t="shared" ref="L52:Q52" si="43">IF(L43=0%,0,1)</f>
        <v>1</v>
      </c>
      <c r="M52" s="309">
        <f t="shared" si="43"/>
        <v>1</v>
      </c>
      <c r="N52" s="309">
        <f t="shared" si="43"/>
        <v>1</v>
      </c>
      <c r="O52" s="309">
        <f t="shared" si="43"/>
        <v>1</v>
      </c>
      <c r="P52" s="309">
        <f t="shared" si="43"/>
        <v>0</v>
      </c>
      <c r="Q52" s="309">
        <f t="shared" si="43"/>
        <v>1</v>
      </c>
    </row>
    <row r="53" spans="1:17" ht="15.75" customHeight="1">
      <c r="A53" s="288"/>
      <c r="B53" s="289"/>
      <c r="C53" s="289"/>
      <c r="D53" s="281">
        <f t="shared" ref="D53:I53" si="44">COUNTIF(D44:D52, "y")</f>
        <v>1</v>
      </c>
      <c r="E53" s="281">
        <f t="shared" si="44"/>
        <v>1</v>
      </c>
      <c r="F53" s="281">
        <f t="shared" si="44"/>
        <v>1</v>
      </c>
      <c r="G53" s="281">
        <f t="shared" si="44"/>
        <v>1</v>
      </c>
      <c r="H53" s="281">
        <f t="shared" si="44"/>
        <v>0</v>
      </c>
      <c r="I53" s="281">
        <f t="shared" si="44"/>
        <v>1</v>
      </c>
      <c r="J53" s="94" t="s">
        <v>70</v>
      </c>
    </row>
    <row r="54" spans="1:17" ht="15.75" customHeight="1">
      <c r="A54" s="406" t="str">
        <f>OVERALL!A54</f>
        <v>ADDITIONAL INSIGHT</v>
      </c>
      <c r="B54" s="407"/>
      <c r="C54" s="310" t="s">
        <v>70</v>
      </c>
      <c r="D54" s="311"/>
      <c r="E54" s="311"/>
      <c r="F54" s="311"/>
      <c r="G54" s="311"/>
      <c r="H54" s="311"/>
      <c r="I54" s="311"/>
      <c r="M54" s="94" t="s">
        <v>70</v>
      </c>
    </row>
    <row r="55" spans="1:17" ht="15.75" customHeight="1">
      <c r="A55" s="312" t="str">
        <f>OVERALL!A55</f>
        <v>CALL ANSWERED-ACCESS</v>
      </c>
      <c r="B55" s="313">
        <f t="shared" ref="B55:B58" si="45">IF(C55=0,"-",COUNTIF(D55:I55, "y")/C55)</f>
        <v>1</v>
      </c>
      <c r="C55" s="314">
        <f t="shared" ref="C55:C62" si="46">$C$2-COUNTIF(D55:I55, "-")</f>
        <v>6</v>
      </c>
      <c r="D55" s="315" t="str">
        <f t="shared" ref="D55:I55" si="47">IF(D51="y","n",IF(D52="y","n","y"))</f>
        <v>y</v>
      </c>
      <c r="E55" s="315" t="str">
        <f t="shared" si="47"/>
        <v>y</v>
      </c>
      <c r="F55" s="315" t="str">
        <f t="shared" si="47"/>
        <v>y</v>
      </c>
      <c r="G55" s="315" t="str">
        <f t="shared" si="47"/>
        <v>y</v>
      </c>
      <c r="H55" s="315" t="str">
        <f t="shared" si="47"/>
        <v>y</v>
      </c>
      <c r="I55" s="315" t="str">
        <f t="shared" si="47"/>
        <v>y</v>
      </c>
    </row>
    <row r="56" spans="1:17" ht="15.75" customHeight="1">
      <c r="A56" s="273" t="str">
        <f>OVERALL!A56</f>
        <v>MENU IVR</v>
      </c>
      <c r="B56" s="274">
        <f t="shared" si="45"/>
        <v>0.16666666666666666</v>
      </c>
      <c r="C56" s="275">
        <f t="shared" si="46"/>
        <v>6</v>
      </c>
      <c r="D56" s="316" t="s">
        <v>133</v>
      </c>
      <c r="E56" s="282" t="s">
        <v>133</v>
      </c>
      <c r="F56" s="316" t="s">
        <v>133</v>
      </c>
      <c r="G56" s="282" t="s">
        <v>133</v>
      </c>
      <c r="H56" s="282" t="s">
        <v>132</v>
      </c>
      <c r="I56" s="282" t="s">
        <v>133</v>
      </c>
      <c r="L56" s="94" t="s">
        <v>70</v>
      </c>
    </row>
    <row r="57" spans="1:17" ht="15.75" customHeight="1">
      <c r="A57" s="273" t="str">
        <f>OVERALL!A57</f>
        <v>SPEECH IVR</v>
      </c>
      <c r="B57" s="274">
        <f t="shared" si="45"/>
        <v>0</v>
      </c>
      <c r="C57" s="275">
        <f t="shared" si="46"/>
        <v>6</v>
      </c>
      <c r="D57" s="318" t="s">
        <v>133</v>
      </c>
      <c r="E57" s="318" t="s">
        <v>133</v>
      </c>
      <c r="F57" s="318" t="s">
        <v>133</v>
      </c>
      <c r="G57" s="318" t="s">
        <v>133</v>
      </c>
      <c r="H57" s="318" t="s">
        <v>133</v>
      </c>
      <c r="I57" s="318" t="s">
        <v>133</v>
      </c>
    </row>
    <row r="58" spans="1:17" ht="15.75" customHeight="1">
      <c r="A58" s="273" t="str">
        <f>OVERALL!A58</f>
        <v>HYBRID IVR</v>
      </c>
      <c r="B58" s="274">
        <f t="shared" si="45"/>
        <v>0.83333333333333337</v>
      </c>
      <c r="C58" s="275">
        <f t="shared" si="46"/>
        <v>6</v>
      </c>
      <c r="D58" s="276" t="s">
        <v>132</v>
      </c>
      <c r="E58" s="282" t="s">
        <v>132</v>
      </c>
      <c r="F58" s="276" t="s">
        <v>132</v>
      </c>
      <c r="G58" s="282" t="s">
        <v>132</v>
      </c>
      <c r="H58" s="282" t="s">
        <v>133</v>
      </c>
      <c r="I58" s="282" t="s">
        <v>132</v>
      </c>
      <c r="M58" s="94" t="s">
        <v>70</v>
      </c>
    </row>
    <row r="59" spans="1:17" ht="15.75" customHeight="1">
      <c r="A59" s="273" t="str">
        <f>OVERALL!A59</f>
        <v>NUMBER OF MENU LAYERS</v>
      </c>
      <c r="B59" s="319">
        <f>IF(C59=0,"-",SUM(D59:I59)/C59)</f>
        <v>3.5</v>
      </c>
      <c r="C59" s="275">
        <f t="shared" si="46"/>
        <v>6</v>
      </c>
      <c r="D59" s="320">
        <v>3</v>
      </c>
      <c r="E59" s="320">
        <v>3</v>
      </c>
      <c r="F59" s="320">
        <v>3</v>
      </c>
      <c r="G59" s="320">
        <v>3</v>
      </c>
      <c r="H59" s="320">
        <v>6</v>
      </c>
      <c r="I59" s="320">
        <v>3</v>
      </c>
    </row>
    <row r="60" spans="1:17" ht="15.75" customHeight="1">
      <c r="A60" s="273" t="str">
        <f>OVERALL!A60</f>
        <v>ACCOUNT ID REQUEST</v>
      </c>
      <c r="B60" s="274">
        <f t="shared" ref="B60:B62" si="48">IF(C60=0,"-",COUNTIF(D60:I60, "y")/C60)</f>
        <v>1</v>
      </c>
      <c r="C60" s="275">
        <f t="shared" si="46"/>
        <v>6</v>
      </c>
      <c r="D60" s="276" t="s">
        <v>132</v>
      </c>
      <c r="E60" s="282" t="s">
        <v>132</v>
      </c>
      <c r="F60" s="276" t="s">
        <v>132</v>
      </c>
      <c r="G60" s="276" t="s">
        <v>132</v>
      </c>
      <c r="H60" s="276" t="s">
        <v>132</v>
      </c>
      <c r="I60" s="282" t="s">
        <v>132</v>
      </c>
    </row>
    <row r="61" spans="1:17" ht="15.75" customHeight="1">
      <c r="A61" s="273" t="str">
        <f>OVERALL!A61</f>
        <v>CALLBACKS OFFERED FOR DELAYS</v>
      </c>
      <c r="B61" s="274">
        <f t="shared" si="48"/>
        <v>0</v>
      </c>
      <c r="C61" s="275">
        <f t="shared" si="46"/>
        <v>1</v>
      </c>
      <c r="D61" s="283" t="s">
        <v>68</v>
      </c>
      <c r="E61" s="283" t="s">
        <v>68</v>
      </c>
      <c r="F61" s="283" t="s">
        <v>68</v>
      </c>
      <c r="G61" s="283" t="s">
        <v>68</v>
      </c>
      <c r="H61" s="283" t="s">
        <v>133</v>
      </c>
      <c r="I61" s="283" t="s">
        <v>68</v>
      </c>
    </row>
    <row r="62" spans="1:17" ht="15.75" customHeight="1">
      <c r="A62" s="273" t="str">
        <f>OVERALL!A62</f>
        <v>CALLBACK OFFERED AT START</v>
      </c>
      <c r="B62" s="274">
        <f t="shared" si="48"/>
        <v>0</v>
      </c>
      <c r="C62" s="275">
        <f t="shared" si="46"/>
        <v>1</v>
      </c>
      <c r="D62" s="283" t="s">
        <v>68</v>
      </c>
      <c r="E62" s="283" t="s">
        <v>68</v>
      </c>
      <c r="F62" s="283" t="s">
        <v>68</v>
      </c>
      <c r="G62" s="283" t="s">
        <v>68</v>
      </c>
      <c r="H62" s="283" t="s">
        <v>133</v>
      </c>
      <c r="I62" s="283" t="s">
        <v>68</v>
      </c>
    </row>
    <row r="63" spans="1:17" ht="15.75" customHeight="1">
      <c r="A63" s="322"/>
      <c r="B63" s="323"/>
      <c r="C63" s="324"/>
      <c r="D63" s="325"/>
      <c r="E63" s="325"/>
      <c r="F63" s="325"/>
      <c r="G63" s="325"/>
      <c r="H63" s="325"/>
      <c r="I63" s="325"/>
    </row>
    <row r="64" spans="1:17" ht="15.75" customHeight="1">
      <c r="A64" s="326" t="s">
        <v>136</v>
      </c>
      <c r="B64" s="327"/>
      <c r="C64" s="327"/>
      <c r="D64" s="327"/>
      <c r="E64" s="327"/>
      <c r="F64" s="327"/>
      <c r="G64" s="327"/>
      <c r="H64" s="327"/>
      <c r="I64" s="327"/>
    </row>
    <row r="65" spans="1:16" ht="15.75" customHeight="1">
      <c r="A65" s="328" t="s">
        <v>137</v>
      </c>
      <c r="B65" s="329">
        <f t="shared" ref="B65:B70" si="49">AVERAGE(D65:I65)</f>
        <v>3.3950617283950616E-4</v>
      </c>
      <c r="C65" s="330"/>
      <c r="D65" s="331">
        <v>1.8518518518518518E-4</v>
      </c>
      <c r="E65" s="331">
        <v>4.3981481481481481E-4</v>
      </c>
      <c r="F65" s="331">
        <v>4.3981481481481481E-4</v>
      </c>
      <c r="G65" s="331">
        <v>1.8518518518518518E-4</v>
      </c>
      <c r="H65" s="331">
        <v>3.9351851851851852E-4</v>
      </c>
      <c r="I65" s="331">
        <v>3.9351851851851852E-4</v>
      </c>
      <c r="K65" s="333"/>
      <c r="L65" s="333"/>
      <c r="M65" s="333"/>
      <c r="N65" s="333"/>
      <c r="O65" s="333"/>
      <c r="P65" s="333"/>
    </row>
    <row r="66" spans="1:16" ht="15.75" customHeight="1">
      <c r="A66" s="334" t="s">
        <v>138</v>
      </c>
      <c r="B66" s="335">
        <f t="shared" si="49"/>
        <v>1.1014660493827162E-3</v>
      </c>
      <c r="C66" s="336"/>
      <c r="D66" s="337">
        <v>1.1805555555555556E-3</v>
      </c>
      <c r="E66" s="337">
        <v>1.2037037037037038E-3</v>
      </c>
      <c r="F66" s="337">
        <v>1.2152777777777778E-3</v>
      </c>
      <c r="G66" s="337">
        <v>9.0277777777777774E-4</v>
      </c>
      <c r="H66" s="337">
        <v>8.3333333333333339E-4</v>
      </c>
      <c r="I66" s="337">
        <v>1.2731481481481483E-3</v>
      </c>
      <c r="K66" s="333"/>
      <c r="L66" s="333"/>
      <c r="M66" s="333"/>
      <c r="N66" s="333"/>
      <c r="O66" s="333"/>
      <c r="P66" s="333"/>
    </row>
    <row r="67" spans="1:16" ht="15.75" customHeight="1">
      <c r="A67" s="338" t="s">
        <v>139</v>
      </c>
      <c r="B67" s="335">
        <f t="shared" si="49"/>
        <v>1.1265432098765433E-3</v>
      </c>
      <c r="C67" s="336"/>
      <c r="D67" s="339">
        <v>1.1805555555555556E-3</v>
      </c>
      <c r="E67" s="339">
        <v>1.2037037037037038E-3</v>
      </c>
      <c r="F67" s="339">
        <v>1.2152777777777778E-3</v>
      </c>
      <c r="G67" s="339">
        <v>9.0277777777777774E-4</v>
      </c>
      <c r="H67" s="339">
        <v>9.837962962962962E-4</v>
      </c>
      <c r="I67" s="339">
        <v>1.2731481481481483E-3</v>
      </c>
      <c r="K67" s="333"/>
      <c r="L67" s="333"/>
      <c r="M67" s="333"/>
      <c r="N67" s="333"/>
      <c r="O67" s="333"/>
      <c r="P67" s="333"/>
    </row>
    <row r="68" spans="1:16" ht="15.75" customHeight="1">
      <c r="A68" s="334" t="s">
        <v>140</v>
      </c>
      <c r="B68" s="335">
        <f t="shared" si="49"/>
        <v>1.2943672839506174E-3</v>
      </c>
      <c r="C68" s="336"/>
      <c r="D68" s="337">
        <v>1.1805555555555556E-3</v>
      </c>
      <c r="E68" s="337">
        <v>1.2037037037037038E-3</v>
      </c>
      <c r="F68" s="337">
        <v>1.2152777777777778E-3</v>
      </c>
      <c r="G68" s="337">
        <v>9.0277777777777774E-4</v>
      </c>
      <c r="H68" s="337">
        <v>1.9907407407407408E-3</v>
      </c>
      <c r="I68" s="337">
        <v>1.2731481481481483E-3</v>
      </c>
      <c r="K68" s="333"/>
      <c r="L68" s="333"/>
      <c r="M68" s="333"/>
      <c r="N68" s="333"/>
      <c r="O68" s="333"/>
      <c r="P68" s="333"/>
    </row>
    <row r="69" spans="1:16" ht="15.75" customHeight="1">
      <c r="A69" s="338" t="s">
        <v>141</v>
      </c>
      <c r="B69" s="335">
        <f t="shared" si="49"/>
        <v>2.0023148148148148E-3</v>
      </c>
      <c r="C69" s="336"/>
      <c r="D69" s="339">
        <v>1.8287037037037037E-3</v>
      </c>
      <c r="E69" s="339">
        <v>1.9212962962962964E-3</v>
      </c>
      <c r="F69" s="339">
        <v>1.9675925925925924E-3</v>
      </c>
      <c r="G69" s="339">
        <v>1.6203703703703703E-3</v>
      </c>
      <c r="H69" s="339">
        <v>2.638888888888889E-3</v>
      </c>
      <c r="I69" s="339">
        <v>2.0370370370370369E-3</v>
      </c>
      <c r="K69" s="333"/>
      <c r="L69" s="333"/>
      <c r="M69" s="333"/>
      <c r="N69" s="333"/>
      <c r="O69" s="333"/>
      <c r="P69" s="333"/>
    </row>
    <row r="70" spans="1:16" ht="15.75" customHeight="1">
      <c r="A70" s="342" t="s">
        <v>142</v>
      </c>
      <c r="B70" s="343">
        <f t="shared" si="49"/>
        <v>2.6986882716049381E-3</v>
      </c>
      <c r="C70" s="344"/>
      <c r="D70" s="345">
        <v>1.8402777777777777E-3</v>
      </c>
      <c r="E70" s="345">
        <v>2.5000000000000001E-3</v>
      </c>
      <c r="F70" s="345">
        <v>2.0833333333333333E-3</v>
      </c>
      <c r="G70" s="345">
        <v>2.1527777777777778E-3</v>
      </c>
      <c r="H70" s="345">
        <v>5.0694444444444441E-3</v>
      </c>
      <c r="I70" s="345">
        <v>2.5462962962962965E-3</v>
      </c>
      <c r="K70" s="333"/>
      <c r="L70" s="333"/>
      <c r="M70" s="333"/>
      <c r="N70" s="333"/>
      <c r="O70" s="333"/>
      <c r="P70" s="333"/>
    </row>
    <row r="71" spans="1:16" ht="15.75" customHeight="1"/>
    <row r="72" spans="1:16" ht="102.75" customHeight="1">
      <c r="A72" s="347" t="s">
        <v>70</v>
      </c>
      <c r="B72" s="408" t="s">
        <v>143</v>
      </c>
      <c r="C72" s="405"/>
      <c r="D72" s="348" t="s">
        <v>154</v>
      </c>
      <c r="E72" s="348" t="s">
        <v>155</v>
      </c>
      <c r="F72" s="348" t="s">
        <v>156</v>
      </c>
      <c r="G72" s="348"/>
      <c r="H72" s="348" t="s">
        <v>157</v>
      </c>
      <c r="I72" s="348" t="s">
        <v>70</v>
      </c>
    </row>
    <row r="73" spans="1:16" ht="15.75" customHeight="1">
      <c r="A73" s="347"/>
      <c r="B73" s="350"/>
      <c r="C73" s="350"/>
      <c r="D73" s="351"/>
      <c r="E73" s="351"/>
      <c r="F73" s="351"/>
      <c r="G73" s="351"/>
      <c r="H73" s="351"/>
      <c r="I73" s="351"/>
    </row>
    <row r="74" spans="1:16" ht="60" customHeight="1">
      <c r="A74" s="347" t="s">
        <v>70</v>
      </c>
      <c r="B74" s="409" t="s">
        <v>145</v>
      </c>
      <c r="C74" s="405"/>
      <c r="D74" s="410" t="s">
        <v>158</v>
      </c>
      <c r="E74" s="411"/>
      <c r="F74" s="411"/>
      <c r="G74" s="411"/>
      <c r="H74" s="411"/>
      <c r="I74" s="411"/>
    </row>
    <row r="75" spans="1:16" ht="15.75" customHeight="1"/>
    <row r="76" spans="1:16" ht="15.75" customHeight="1">
      <c r="A76" s="353" t="str">
        <f>OVERALL!A63</f>
        <v>PRE MENU MESSAGE TIME</v>
      </c>
      <c r="B76" s="354">
        <f t="shared" ref="B76:B83" si="50">IF(C76=0,"-",SUM(D76:I76)/C76)</f>
        <v>3.3950617283950616E-4</v>
      </c>
      <c r="C76" s="275">
        <f t="shared" ref="C76:C83" si="51">$C$2-COUNTIF(D76:I76, "-")</f>
        <v>6</v>
      </c>
      <c r="D76" s="355">
        <f t="shared" ref="D76:I76" si="52">D65</f>
        <v>1.8518518518518518E-4</v>
      </c>
      <c r="E76" s="355">
        <f t="shared" si="52"/>
        <v>4.3981481481481481E-4</v>
      </c>
      <c r="F76" s="355">
        <f t="shared" si="52"/>
        <v>4.3981481481481481E-4</v>
      </c>
      <c r="G76" s="355">
        <f t="shared" si="52"/>
        <v>1.8518518518518518E-4</v>
      </c>
      <c r="H76" s="355">
        <f t="shared" si="52"/>
        <v>3.9351851851851852E-4</v>
      </c>
      <c r="I76" s="355">
        <f t="shared" si="52"/>
        <v>3.9351851851851852E-4</v>
      </c>
    </row>
    <row r="77" spans="1:16" ht="15.75" customHeight="1">
      <c r="A77" s="353" t="str">
        <f>OVERALL!A64</f>
        <v>MID MENU MESSAGE TIME</v>
      </c>
      <c r="B77" s="354">
        <f t="shared" si="50"/>
        <v>2.5077160493827135E-5</v>
      </c>
      <c r="C77" s="275">
        <f t="shared" si="51"/>
        <v>6</v>
      </c>
      <c r="D77" s="355">
        <f t="shared" ref="D77:I77" si="53">D67-D66</f>
        <v>0</v>
      </c>
      <c r="E77" s="355">
        <f t="shared" si="53"/>
        <v>0</v>
      </c>
      <c r="F77" s="355">
        <f t="shared" si="53"/>
        <v>0</v>
      </c>
      <c r="G77" s="355">
        <f t="shared" si="53"/>
        <v>0</v>
      </c>
      <c r="H77" s="355">
        <f t="shared" si="53"/>
        <v>1.5046296296296281E-4</v>
      </c>
      <c r="I77" s="355">
        <f t="shared" si="53"/>
        <v>0</v>
      </c>
    </row>
    <row r="78" spans="1:16" ht="15.75" customHeight="1">
      <c r="A78" s="353" t="str">
        <f>OVERALL!A65</f>
        <v>POST MENU MESSAGE TIME</v>
      </c>
      <c r="B78" s="354">
        <f t="shared" si="50"/>
        <v>7.0794753086419733E-4</v>
      </c>
      <c r="C78" s="275">
        <f t="shared" si="51"/>
        <v>6</v>
      </c>
      <c r="D78" s="355">
        <f t="shared" ref="D78:I78" si="54">D69-D68</f>
        <v>6.4814814814814813E-4</v>
      </c>
      <c r="E78" s="355">
        <f t="shared" si="54"/>
        <v>7.1759259259259259E-4</v>
      </c>
      <c r="F78" s="355">
        <f t="shared" si="54"/>
        <v>7.523148148148146E-4</v>
      </c>
      <c r="G78" s="355">
        <f t="shared" si="54"/>
        <v>7.1759259259259259E-4</v>
      </c>
      <c r="H78" s="355">
        <f t="shared" si="54"/>
        <v>6.4814814814814813E-4</v>
      </c>
      <c r="I78" s="355">
        <f t="shared" si="54"/>
        <v>7.638888888888886E-4</v>
      </c>
    </row>
    <row r="79" spans="1:16" ht="15.75" customHeight="1">
      <c r="A79" s="353" t="str">
        <f>OVERALL!A66</f>
        <v>TOTAL MESSAGE TIME</v>
      </c>
      <c r="B79" s="354">
        <f t="shared" si="50"/>
        <v>1.0725308641975307E-3</v>
      </c>
      <c r="C79" s="275">
        <f t="shared" si="51"/>
        <v>6</v>
      </c>
      <c r="D79" s="355">
        <f t="shared" ref="D79:I79" si="55">SUM(D76:D78)</f>
        <v>8.3333333333333328E-4</v>
      </c>
      <c r="E79" s="355">
        <f t="shared" si="55"/>
        <v>1.1574074074074073E-3</v>
      </c>
      <c r="F79" s="355">
        <f t="shared" si="55"/>
        <v>1.1921296296296294E-3</v>
      </c>
      <c r="G79" s="355">
        <f t="shared" si="55"/>
        <v>9.0277777777777774E-4</v>
      </c>
      <c r="H79" s="355">
        <f t="shared" si="55"/>
        <v>1.1921296296296294E-3</v>
      </c>
      <c r="I79" s="355">
        <f t="shared" si="55"/>
        <v>1.1574074074074071E-3</v>
      </c>
    </row>
    <row r="80" spans="1:16" ht="15.75" customHeight="1">
      <c r="A80" s="353" t="str">
        <f>OVERALL!A67</f>
        <v>MENU NAVIGATION TIME</v>
      </c>
      <c r="B80" s="354">
        <f t="shared" si="50"/>
        <v>9.29783950617284E-4</v>
      </c>
      <c r="C80" s="275">
        <f t="shared" si="51"/>
        <v>6</v>
      </c>
      <c r="D80" s="355">
        <f t="shared" ref="D80:I80" si="56">(D66-D65)+(D68-D67)</f>
        <v>9.9537037037037042E-4</v>
      </c>
      <c r="E80" s="355">
        <f t="shared" si="56"/>
        <v>7.6388888888888904E-4</v>
      </c>
      <c r="F80" s="355">
        <f t="shared" si="56"/>
        <v>7.7546296296296304E-4</v>
      </c>
      <c r="G80" s="355">
        <f t="shared" si="56"/>
        <v>7.1759259259259259E-4</v>
      </c>
      <c r="H80" s="355">
        <f t="shared" si="56"/>
        <v>1.4467592592592596E-3</v>
      </c>
      <c r="I80" s="355">
        <f t="shared" si="56"/>
        <v>8.7962962962962973E-4</v>
      </c>
    </row>
    <row r="81" spans="1:9" ht="15.75" customHeight="1">
      <c r="A81" s="353" t="str">
        <f>OVERALL!A68</f>
        <v>TOTAL MENU TIME</v>
      </c>
      <c r="B81" s="354">
        <f t="shared" si="50"/>
        <v>2.0023148148148148E-3</v>
      </c>
      <c r="C81" s="275">
        <f t="shared" si="51"/>
        <v>6</v>
      </c>
      <c r="D81" s="355">
        <f t="shared" ref="D81:I81" si="57">SUM(D79:D80)</f>
        <v>1.8287037037037037E-3</v>
      </c>
      <c r="E81" s="355">
        <f t="shared" si="57"/>
        <v>1.9212962962962964E-3</v>
      </c>
      <c r="F81" s="355">
        <f t="shared" si="57"/>
        <v>1.9675925925925924E-3</v>
      </c>
      <c r="G81" s="355">
        <f t="shared" si="57"/>
        <v>1.6203703703703703E-3</v>
      </c>
      <c r="H81" s="355">
        <f t="shared" si="57"/>
        <v>2.638888888888889E-3</v>
      </c>
      <c r="I81" s="355">
        <f t="shared" si="57"/>
        <v>2.0370370370370369E-3</v>
      </c>
    </row>
    <row r="82" spans="1:9" ht="15.75" customHeight="1">
      <c r="A82" s="273" t="str">
        <f>OVERALL!A69</f>
        <v>WAIT TIME</v>
      </c>
      <c r="B82" s="356">
        <f t="shared" si="50"/>
        <v>6.9637345679012354E-4</v>
      </c>
      <c r="C82" s="275">
        <f t="shared" si="51"/>
        <v>6</v>
      </c>
      <c r="D82" s="356">
        <f t="shared" ref="D82:I82" si="58">IF(D70="-", "-", D70-D69)</f>
        <v>1.1574074074074004E-5</v>
      </c>
      <c r="E82" s="356">
        <f t="shared" si="58"/>
        <v>5.7870370370370367E-4</v>
      </c>
      <c r="F82" s="356">
        <f t="shared" si="58"/>
        <v>1.1574074074074091E-4</v>
      </c>
      <c r="G82" s="356">
        <f t="shared" si="58"/>
        <v>5.3240740740740744E-4</v>
      </c>
      <c r="H82" s="356">
        <f t="shared" si="58"/>
        <v>2.4305555555555552E-3</v>
      </c>
      <c r="I82" s="356">
        <f t="shared" si="58"/>
        <v>5.0925925925925965E-4</v>
      </c>
    </row>
    <row r="83" spans="1:9" ht="15.75" customHeight="1">
      <c r="A83" s="353" t="str">
        <f>OVERALL!A70</f>
        <v>TOTAL ACCESS TIME</v>
      </c>
      <c r="B83" s="354">
        <f t="shared" si="50"/>
        <v>2.6986882716049381E-3</v>
      </c>
      <c r="C83" s="275">
        <f t="shared" si="51"/>
        <v>6</v>
      </c>
      <c r="D83" s="355">
        <f t="shared" ref="D83:I83" si="59">SUM(D81:D82)</f>
        <v>1.8402777777777777E-3</v>
      </c>
      <c r="E83" s="355">
        <f t="shared" si="59"/>
        <v>2.5000000000000001E-3</v>
      </c>
      <c r="F83" s="355">
        <f t="shared" si="59"/>
        <v>2.0833333333333333E-3</v>
      </c>
      <c r="G83" s="355">
        <f t="shared" si="59"/>
        <v>2.1527777777777778E-3</v>
      </c>
      <c r="H83" s="355">
        <f t="shared" si="59"/>
        <v>5.0694444444444441E-3</v>
      </c>
      <c r="I83" s="355">
        <f t="shared" si="59"/>
        <v>2.5462962962962965E-3</v>
      </c>
    </row>
    <row r="84" spans="1:9" ht="15.75" customHeight="1"/>
    <row r="85" spans="1:9" ht="15.75" customHeight="1">
      <c r="D85" s="357" t="s">
        <v>70</v>
      </c>
    </row>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BANKS</v>
      </c>
      <c r="B2" s="259">
        <f>OVERALL!B2</f>
        <v>46023</v>
      </c>
      <c r="C2" s="256">
        <f>COUNTA(D12:I12)</f>
        <v>6</v>
      </c>
      <c r="D2" s="260" t="s">
        <v>119</v>
      </c>
      <c r="E2" s="260" t="s">
        <v>120</v>
      </c>
      <c r="F2" s="260" t="s">
        <v>159</v>
      </c>
      <c r="G2" s="260" t="s">
        <v>147</v>
      </c>
      <c r="H2" s="260" t="s">
        <v>147</v>
      </c>
      <c r="I2" s="260" t="s">
        <v>123</v>
      </c>
    </row>
    <row r="3" spans="1:11" ht="15.75" customHeight="1">
      <c r="A3" s="261" t="str">
        <f>OVERALL!G1</f>
        <v>ING</v>
      </c>
      <c r="B3" s="262" t="s">
        <v>70</v>
      </c>
      <c r="C3" s="263"/>
      <c r="D3" s="263" t="s">
        <v>125</v>
      </c>
      <c r="E3" s="263" t="s">
        <v>126</v>
      </c>
      <c r="F3" s="263" t="s">
        <v>128</v>
      </c>
      <c r="G3" s="263" t="s">
        <v>129</v>
      </c>
      <c r="H3" s="263" t="s">
        <v>160</v>
      </c>
      <c r="I3" s="263" t="s">
        <v>130</v>
      </c>
    </row>
    <row r="4" spans="1:11" ht="18" customHeight="1">
      <c r="A4" s="264" t="str">
        <f>OVERALL!A4</f>
        <v>ACCESS SCORE</v>
      </c>
      <c r="B4" s="265">
        <f>AVERAGE(D4:I4)</f>
        <v>7.0744047619047581E-2</v>
      </c>
      <c r="C4" s="266" t="s">
        <v>70</v>
      </c>
      <c r="D4" s="265">
        <f t="shared" ref="D4:I4" si="0">IF(D5&lt;0%,0%,D$5)</f>
        <v>0</v>
      </c>
      <c r="E4" s="265">
        <f t="shared" si="0"/>
        <v>0</v>
      </c>
      <c r="F4" s="265">
        <f t="shared" si="0"/>
        <v>0.13107142857142851</v>
      </c>
      <c r="G4" s="265">
        <f t="shared" si="0"/>
        <v>0.16232142857142851</v>
      </c>
      <c r="H4" s="265">
        <f t="shared" si="0"/>
        <v>0.13107142857142851</v>
      </c>
      <c r="I4" s="265">
        <f t="shared" si="0"/>
        <v>0</v>
      </c>
      <c r="K4" s="100" t="s">
        <v>104</v>
      </c>
    </row>
    <row r="5" spans="1:11" ht="18" customHeight="1">
      <c r="A5" s="94" t="s">
        <v>70</v>
      </c>
      <c r="B5" s="94" t="s">
        <v>70</v>
      </c>
      <c r="C5" s="267" t="s">
        <v>131</v>
      </c>
      <c r="D5" s="268">
        <f t="shared" ref="D5:I5" si="1">IF(D$2="","",IF(D$52="y",0%,SUM(D$6,D$11,D$20,D$26,D$33,D$43)))</f>
        <v>-0.36892857142857149</v>
      </c>
      <c r="E5" s="268">
        <f t="shared" si="1"/>
        <v>-0.40017857142857149</v>
      </c>
      <c r="F5" s="268">
        <f t="shared" si="1"/>
        <v>0.13107142857142851</v>
      </c>
      <c r="G5" s="268">
        <f t="shared" si="1"/>
        <v>0.16232142857142851</v>
      </c>
      <c r="H5" s="268">
        <f t="shared" si="1"/>
        <v>0.13107142857142851</v>
      </c>
      <c r="I5" s="268">
        <f t="shared" si="1"/>
        <v>-0.11892857142857138</v>
      </c>
      <c r="K5" s="105" t="s">
        <v>106</v>
      </c>
    </row>
    <row r="6" spans="1:11" ht="18" customHeight="1">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
        <v>132</v>
      </c>
      <c r="K7" s="111" t="s">
        <v>107</v>
      </c>
    </row>
    <row r="8" spans="1:11" ht="18" customHeight="1">
      <c r="A8" s="273" t="str">
        <f>OVERALL!A8</f>
        <v>CONTACT NUMBER PROMINENT ON HOMEPAGE</v>
      </c>
      <c r="B8" s="274">
        <f t="shared" si="2"/>
        <v>1</v>
      </c>
      <c r="C8" s="275">
        <f t="shared" si="3"/>
        <v>6</v>
      </c>
      <c r="D8" s="276" t="s">
        <v>132</v>
      </c>
      <c r="E8" s="277" t="str">
        <f t="shared" ref="E8:H8" si="5">IF(E$2="","",D8)</f>
        <v>y</v>
      </c>
      <c r="F8" s="277" t="str">
        <f t="shared" si="5"/>
        <v>y</v>
      </c>
      <c r="G8" s="277" t="str">
        <f t="shared" si="5"/>
        <v>y</v>
      </c>
      <c r="H8" s="277" t="str">
        <f t="shared" si="5"/>
        <v>y</v>
      </c>
      <c r="I8" s="278" t="s">
        <v>132</v>
      </c>
      <c r="K8" s="105" t="s">
        <v>108</v>
      </c>
    </row>
    <row r="9" spans="1:11" ht="18" customHeight="1">
      <c r="A9" s="273" t="str">
        <f>OVERALL!A9</f>
        <v>CONTACT NUMBER PROMINENT IN 'CONTACT US'</v>
      </c>
      <c r="B9" s="274">
        <f t="shared" si="2"/>
        <v>1</v>
      </c>
      <c r="C9" s="275">
        <f t="shared" si="3"/>
        <v>6</v>
      </c>
      <c r="D9" s="276" t="s">
        <v>132</v>
      </c>
      <c r="E9" s="277" t="str">
        <f t="shared" ref="E9:H9" si="6">IF(E$2="","",D9)</f>
        <v>y</v>
      </c>
      <c r="F9" s="277" t="str">
        <f t="shared" si="6"/>
        <v>y</v>
      </c>
      <c r="G9" s="277" t="str">
        <f t="shared" si="6"/>
        <v>y</v>
      </c>
      <c r="H9" s="277" t="str">
        <f t="shared" si="6"/>
        <v>y</v>
      </c>
      <c r="I9" s="278" t="s">
        <v>132</v>
      </c>
      <c r="K9" s="94" t="s">
        <v>70</v>
      </c>
    </row>
    <row r="10" spans="1:11" ht="18" customHeight="1">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8" customHeight="1">
      <c r="A11" s="269" t="str">
        <f>OVERALL!A11</f>
        <v>DESIGN</v>
      </c>
      <c r="B11" s="270">
        <f>AVERAGE(B12:B18)</f>
        <v>0.7142857142857143</v>
      </c>
      <c r="C11" s="271">
        <f>B11*OVERALL!C11</f>
        <v>0.17857142857142858</v>
      </c>
      <c r="D11" s="272">
        <f>(COUNTIF(D12:D18, "y")/D19)*OVERALL!$C$11</f>
        <v>0.17857142857142858</v>
      </c>
      <c r="E11" s="272">
        <f>(COUNTIF(E12:E18, "y")/E19)*OVERALL!$C$11</f>
        <v>0.17857142857142858</v>
      </c>
      <c r="F11" s="272">
        <f>(COUNTIF(F12:F18, "y")/F19)*OVERALL!$C$11</f>
        <v>0.17857142857142858</v>
      </c>
      <c r="G11" s="272">
        <f>(COUNTIF(G12:G18, "y")/G19)*OVERALL!$C$11</f>
        <v>0.17857142857142858</v>
      </c>
      <c r="H11" s="272">
        <f>(COUNTIF(H12:H18, "y")/H19)*OVERALL!$C$11</f>
        <v>0.17857142857142858</v>
      </c>
      <c r="I11" s="272">
        <f>(COUNTIF(I12:I18, "y")/I19)*OVERALL!$C$11</f>
        <v>0.17857142857142858</v>
      </c>
      <c r="K11" s="128" t="s">
        <v>110</v>
      </c>
    </row>
    <row r="12" spans="1:11" ht="18" customHeight="1">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c r="A14" s="273" t="str">
        <f>OVERALL!A14</f>
        <v>MAX. 4 OPTIONS TO SELECTION</v>
      </c>
      <c r="B14" s="274">
        <f t="shared" si="8"/>
        <v>1</v>
      </c>
      <c r="C14" s="275">
        <f t="shared" si="9"/>
        <v>6</v>
      </c>
      <c r="D14" s="282" t="s">
        <v>132</v>
      </c>
      <c r="E14" s="282" t="s">
        <v>132</v>
      </c>
      <c r="F14" s="282" t="s">
        <v>132</v>
      </c>
      <c r="G14" s="282" t="s">
        <v>132</v>
      </c>
      <c r="H14" s="282" t="s">
        <v>132</v>
      </c>
      <c r="I14" s="282" t="s">
        <v>132</v>
      </c>
      <c r="K14" s="140" t="s">
        <v>112</v>
      </c>
    </row>
    <row r="15" spans="1:11" ht="18" customHeight="1">
      <c r="A15" s="273" t="str">
        <f>OVERALL!A15</f>
        <v>MAX. 2 PRE MENU MESSAGES</v>
      </c>
      <c r="B15" s="274">
        <f t="shared" si="8"/>
        <v>1</v>
      </c>
      <c r="C15" s="275">
        <f t="shared" si="9"/>
        <v>6</v>
      </c>
      <c r="D15" s="276" t="s">
        <v>132</v>
      </c>
      <c r="E15" s="276" t="s">
        <v>132</v>
      </c>
      <c r="F15" s="276" t="s">
        <v>132</v>
      </c>
      <c r="G15" s="276" t="s">
        <v>132</v>
      </c>
      <c r="H15" s="276" t="s">
        <v>132</v>
      </c>
      <c r="I15" s="282" t="s">
        <v>132</v>
      </c>
      <c r="J15" s="94" t="s">
        <v>70</v>
      </c>
    </row>
    <row r="16" spans="1:11" ht="18" customHeight="1">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3" ht="18" customHeight="1">
      <c r="A17" s="273" t="str">
        <f>OVERALL!A17</f>
        <v>ADVISED WAIT TIME OR QUEUE POSITION</v>
      </c>
      <c r="B17" s="274">
        <f t="shared" si="8"/>
        <v>1</v>
      </c>
      <c r="C17" s="275">
        <f t="shared" si="9"/>
        <v>6</v>
      </c>
      <c r="D17" s="283" t="s">
        <v>132</v>
      </c>
      <c r="E17" s="283" t="s">
        <v>132</v>
      </c>
      <c r="F17" s="283" t="s">
        <v>132</v>
      </c>
      <c r="G17" s="283" t="s">
        <v>132</v>
      </c>
      <c r="H17" s="283" t="s">
        <v>132</v>
      </c>
      <c r="I17" s="283" t="s">
        <v>132</v>
      </c>
      <c r="K17" s="140" t="s">
        <v>114</v>
      </c>
    </row>
    <row r="18" spans="1:13" ht="18" customHeight="1">
      <c r="A18" s="273" t="str">
        <f>OVERALL!A18</f>
        <v>NO REDUNDANT MESSAGES</v>
      </c>
      <c r="B18" s="274">
        <f t="shared" si="8"/>
        <v>1</v>
      </c>
      <c r="C18" s="275">
        <f t="shared" si="9"/>
        <v>6</v>
      </c>
      <c r="D18" s="276" t="s">
        <v>132</v>
      </c>
      <c r="E18" s="276" t="s">
        <v>132</v>
      </c>
      <c r="F18" s="276" t="s">
        <v>132</v>
      </c>
      <c r="G18" s="276" t="s">
        <v>132</v>
      </c>
      <c r="H18" s="276" t="s">
        <v>132</v>
      </c>
      <c r="I18" s="276" t="s">
        <v>132</v>
      </c>
    </row>
    <row r="19" spans="1:13" ht="18" customHeight="1">
      <c r="A19" s="279"/>
      <c r="C19" s="280"/>
      <c r="D19" s="281">
        <f t="shared" ref="D19:I19" si="12">COUNTA(D12:D18)-COUNTIF(D12:D18, "-")</f>
        <v>7</v>
      </c>
      <c r="E19" s="281">
        <f t="shared" si="12"/>
        <v>7</v>
      </c>
      <c r="F19" s="281">
        <f t="shared" si="12"/>
        <v>7</v>
      </c>
      <c r="G19" s="281">
        <f t="shared" si="12"/>
        <v>7</v>
      </c>
      <c r="H19" s="281">
        <f t="shared" si="12"/>
        <v>7</v>
      </c>
      <c r="I19" s="281">
        <f t="shared" si="12"/>
        <v>7</v>
      </c>
    </row>
    <row r="20" spans="1:13" ht="18" customHeight="1">
      <c r="A20" s="269" t="str">
        <f>OVERALL!A20</f>
        <v>EASE</v>
      </c>
      <c r="B20" s="270">
        <f>AVERAGE(B21:B24)</f>
        <v>0.29166666666666669</v>
      </c>
      <c r="C20" s="271">
        <f>B20*OVERALL!C20</f>
        <v>5.8333333333333341E-2</v>
      </c>
      <c r="D20" s="272">
        <f>(COUNTIF(D21:D24, "y")/D25)*OVERALL!$C$20</f>
        <v>0.05</v>
      </c>
      <c r="E20" s="272">
        <f>(COUNTIF(E21:E24, "y")/E25)*OVERALL!$C$20</f>
        <v>0.05</v>
      </c>
      <c r="F20" s="272">
        <f>(COUNTIF(F21:F24, "y")/F25)*OVERALL!$C$20</f>
        <v>0.05</v>
      </c>
      <c r="G20" s="272">
        <f>(COUNTIF(G21:G24, "y")/G25)*OVERALL!$C$20</f>
        <v>0.05</v>
      </c>
      <c r="H20" s="272">
        <f>(COUNTIF(H21:H24, "y")/H25)*OVERALL!$C$20</f>
        <v>0.05</v>
      </c>
      <c r="I20" s="272">
        <f>(COUNTIF(I21:I24, "y")/I25)*OVERALL!$C$20</f>
        <v>0.1</v>
      </c>
    </row>
    <row r="21" spans="1:13" ht="18" customHeight="1">
      <c r="A21" s="273" t="str">
        <f>OVERALL!A21</f>
        <v>REQUIRED OPTIONS OBVIOUS IN ALL MENUS</v>
      </c>
      <c r="B21" s="274">
        <f t="shared" ref="B21:B24" si="13">IF(C21=0,"-",COUNTIF(D21:I21,"y")/C21)</f>
        <v>0.16666666666666666</v>
      </c>
      <c r="C21" s="275">
        <f t="shared" ref="C21:C24" si="14">$C$2-COUNTIF(D21:I21, "-")</f>
        <v>6</v>
      </c>
      <c r="D21" s="282" t="s">
        <v>133</v>
      </c>
      <c r="E21" s="282" t="s">
        <v>133</v>
      </c>
      <c r="F21" s="282" t="s">
        <v>133</v>
      </c>
      <c r="G21" s="276" t="s">
        <v>133</v>
      </c>
      <c r="H21" s="276" t="s">
        <v>133</v>
      </c>
      <c r="I21" s="282" t="s">
        <v>132</v>
      </c>
    </row>
    <row r="22" spans="1:13" ht="18" customHeight="1">
      <c r="A22" s="273" t="str">
        <f>OVERALL!A22</f>
        <v>ACCEPTED ALL RESPONSES &amp; SELECTIONS</v>
      </c>
      <c r="B22" s="274">
        <f t="shared" si="13"/>
        <v>1</v>
      </c>
      <c r="C22" s="275">
        <f t="shared" si="14"/>
        <v>6</v>
      </c>
      <c r="D22" s="276" t="s">
        <v>132</v>
      </c>
      <c r="E22" s="276" t="s">
        <v>132</v>
      </c>
      <c r="F22" s="276" t="s">
        <v>132</v>
      </c>
      <c r="G22" s="276" t="s">
        <v>132</v>
      </c>
      <c r="H22" s="276" t="s">
        <v>132</v>
      </c>
      <c r="I22" s="276" t="s">
        <v>132</v>
      </c>
    </row>
    <row r="23" spans="1:13" ht="18" customHeight="1">
      <c r="A23" s="273" t="str">
        <f>OVERALL!A23</f>
        <v>ALL MESSAGES RELEVANT TO SELECTIONS</v>
      </c>
      <c r="B23" s="274">
        <f t="shared" si="13"/>
        <v>0</v>
      </c>
      <c r="C23" s="275">
        <f t="shared" si="14"/>
        <v>6</v>
      </c>
      <c r="D23" s="282" t="s">
        <v>133</v>
      </c>
      <c r="E23" s="282" t="s">
        <v>133</v>
      </c>
      <c r="F23" s="282" t="s">
        <v>133</v>
      </c>
      <c r="G23" s="276" t="s">
        <v>133</v>
      </c>
      <c r="H23" s="276" t="s">
        <v>133</v>
      </c>
      <c r="I23" s="276" t="s">
        <v>133</v>
      </c>
    </row>
    <row r="24" spans="1:13" ht="18" customHeight="1">
      <c r="A24" s="273" t="str">
        <f>OVERALL!A24</f>
        <v>OBVIOUS PROGRESSION</v>
      </c>
      <c r="B24" s="274">
        <f t="shared" si="13"/>
        <v>0</v>
      </c>
      <c r="C24" s="275">
        <f t="shared" si="14"/>
        <v>6</v>
      </c>
      <c r="D24" s="276" t="s">
        <v>133</v>
      </c>
      <c r="E24" s="276" t="s">
        <v>133</v>
      </c>
      <c r="F24" s="276" t="s">
        <v>133</v>
      </c>
      <c r="G24" s="282" t="s">
        <v>161</v>
      </c>
      <c r="H24" s="276" t="s">
        <v>133</v>
      </c>
      <c r="I24" s="276" t="s">
        <v>133</v>
      </c>
    </row>
    <row r="25" spans="1:13" ht="18" customHeight="1">
      <c r="A25" s="279"/>
      <c r="C25" s="280"/>
      <c r="D25" s="281">
        <f t="shared" ref="D25:I25" si="15">COUNTA(D21:D24)-COUNTIF(D21:D24, "-")</f>
        <v>4</v>
      </c>
      <c r="E25" s="281">
        <f t="shared" si="15"/>
        <v>4</v>
      </c>
      <c r="F25" s="281">
        <f t="shared" si="15"/>
        <v>4</v>
      </c>
      <c r="G25" s="281">
        <f t="shared" si="15"/>
        <v>4</v>
      </c>
      <c r="H25" s="281">
        <f t="shared" si="15"/>
        <v>4</v>
      </c>
      <c r="I25" s="281">
        <f t="shared" si="15"/>
        <v>4</v>
      </c>
    </row>
    <row r="26" spans="1:13" ht="18" customHeight="1">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3" ht="18" customHeight="1">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132</v>
      </c>
    </row>
    <row r="28" spans="1:13" ht="18" customHeight="1">
      <c r="A28" s="273" t="str">
        <f>OVERALL!A28</f>
        <v>NATURAL &amp; WELCOMING VOICEOVER</v>
      </c>
      <c r="B28" s="274">
        <f t="shared" si="16"/>
        <v>1</v>
      </c>
      <c r="C28" s="275">
        <f t="shared" si="17"/>
        <v>6</v>
      </c>
      <c r="D28" s="276" t="s">
        <v>132</v>
      </c>
      <c r="E28" s="276" t="s">
        <v>132</v>
      </c>
      <c r="F28" s="276" t="s">
        <v>132</v>
      </c>
      <c r="G28" s="276" t="s">
        <v>132</v>
      </c>
      <c r="H28" s="276" t="s">
        <v>132</v>
      </c>
      <c r="I28" s="276" t="s">
        <v>132</v>
      </c>
    </row>
    <row r="29" spans="1:13" ht="18" customHeight="1">
      <c r="A29" s="273" t="str">
        <f>OVERALL!A29</f>
        <v>PROFESSIONAL AUDIO RECORDINGS</v>
      </c>
      <c r="B29" s="274">
        <f t="shared" si="16"/>
        <v>0</v>
      </c>
      <c r="C29" s="275">
        <f t="shared" si="17"/>
        <v>6</v>
      </c>
      <c r="D29" s="276" t="s">
        <v>133</v>
      </c>
      <c r="E29" s="276" t="s">
        <v>133</v>
      </c>
      <c r="F29" s="276" t="s">
        <v>133</v>
      </c>
      <c r="G29" s="276" t="s">
        <v>133</v>
      </c>
      <c r="H29" s="276" t="s">
        <v>133</v>
      </c>
      <c r="I29" s="276" t="s">
        <v>133</v>
      </c>
    </row>
    <row r="30" spans="1:13" ht="18" customHeight="1">
      <c r="A30" s="273" t="str">
        <f>OVERALL!A30</f>
        <v>CLEAR &amp; CONCISE OPTIONS</v>
      </c>
      <c r="B30" s="274">
        <f t="shared" si="16"/>
        <v>1</v>
      </c>
      <c r="C30" s="275">
        <f t="shared" si="17"/>
        <v>6</v>
      </c>
      <c r="D30" s="282" t="s">
        <v>132</v>
      </c>
      <c r="E30" s="282" t="s">
        <v>132</v>
      </c>
      <c r="F30" s="282" t="s">
        <v>132</v>
      </c>
      <c r="G30" s="282" t="s">
        <v>132</v>
      </c>
      <c r="H30" s="282" t="s">
        <v>132</v>
      </c>
      <c r="I30" s="282" t="s">
        <v>132</v>
      </c>
    </row>
    <row r="31" spans="1:13" ht="18" customHeight="1">
      <c r="A31" s="273" t="str">
        <f>OVERALL!A31</f>
        <v>CLEAR &amp; CONCISE MESSAGES</v>
      </c>
      <c r="B31" s="274">
        <f t="shared" si="16"/>
        <v>0</v>
      </c>
      <c r="C31" s="275">
        <f t="shared" si="17"/>
        <v>6</v>
      </c>
      <c r="D31" s="276" t="s">
        <v>133</v>
      </c>
      <c r="E31" s="276" t="s">
        <v>133</v>
      </c>
      <c r="F31" s="276" t="s">
        <v>133</v>
      </c>
      <c r="G31" s="276" t="s">
        <v>133</v>
      </c>
      <c r="H31" s="276" t="s">
        <v>133</v>
      </c>
      <c r="I31" s="276" t="s">
        <v>133</v>
      </c>
    </row>
    <row r="32" spans="1:13" ht="18" customHeight="1">
      <c r="A32" s="279"/>
      <c r="C32" s="280"/>
      <c r="D32" s="281">
        <f t="shared" ref="D32:I32" si="18">COUNTA(D27:D31)-COUNTIF(D27:D31, "-")</f>
        <v>5</v>
      </c>
      <c r="E32" s="281">
        <f t="shared" si="18"/>
        <v>5</v>
      </c>
      <c r="F32" s="281">
        <f t="shared" si="18"/>
        <v>5</v>
      </c>
      <c r="G32" s="281">
        <f t="shared" si="18"/>
        <v>5</v>
      </c>
      <c r="H32" s="281">
        <f t="shared" si="18"/>
        <v>5</v>
      </c>
      <c r="I32" s="281">
        <f t="shared" si="18"/>
        <v>5</v>
      </c>
      <c r="L32" s="94">
        <f>45*7.5</f>
        <v>337.5</v>
      </c>
      <c r="M32" s="94">
        <f>L32*5</f>
        <v>1687.5</v>
      </c>
    </row>
    <row r="33" spans="1:17" ht="18" customHeight="1">
      <c r="A33" s="269" t="str">
        <f>OVERALL!A33</f>
        <v>TIMING</v>
      </c>
      <c r="B33" s="270">
        <f>AVERAGE(B34:B41)</f>
        <v>0.25</v>
      </c>
      <c r="C33" s="271">
        <f>B33*OVERALL!C33</f>
        <v>6.25E-2</v>
      </c>
      <c r="D33" s="272">
        <f>(COUNTIF(D34:D41, "y")/D42)*OVERALL!$C$33</f>
        <v>6.25E-2</v>
      </c>
      <c r="E33" s="272">
        <f>(COUNTIF(E34:E41, "y")/E42)*OVERALL!$C$33</f>
        <v>3.125E-2</v>
      </c>
      <c r="F33" s="272">
        <f>(COUNTIF(F34:F41, "y")/F42)*OVERALL!$C$33</f>
        <v>6.25E-2</v>
      </c>
      <c r="G33" s="272">
        <f>(COUNTIF(G34:G41, "y")/G42)*OVERALL!$C$33</f>
        <v>9.375E-2</v>
      </c>
      <c r="H33" s="272">
        <f>(COUNTIF(H34:H41, "y")/H42)*OVERALL!$C$33</f>
        <v>6.25E-2</v>
      </c>
      <c r="I33" s="272">
        <f>(COUNTIF(I34:I41, "y")/I42)*OVERALL!$C$33</f>
        <v>6.25E-2</v>
      </c>
      <c r="L33" s="358"/>
      <c r="M33" s="94">
        <f>M32*52</f>
        <v>87750</v>
      </c>
    </row>
    <row r="34" spans="1:17" ht="18" customHeight="1">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c r="A35" s="273" t="str">
        <f>OVERALL!A34</f>
        <v>NAVIGATION TIME &lt;= 30 secs</v>
      </c>
      <c r="B35" s="274">
        <f t="shared" si="19"/>
        <v>0.16666666666666666</v>
      </c>
      <c r="C35" s="275">
        <f t="shared" si="20"/>
        <v>6</v>
      </c>
      <c r="D35" s="285" t="str">
        <f t="shared" ref="D35:I35" si="22">IF(D80&lt;=TIMEVALUE("0:0:30"),"y","n")</f>
        <v>n</v>
      </c>
      <c r="E35" s="285" t="str">
        <f t="shared" si="22"/>
        <v>n</v>
      </c>
      <c r="F35" s="285" t="str">
        <f t="shared" si="22"/>
        <v>n</v>
      </c>
      <c r="G35" s="285" t="str">
        <f t="shared" si="22"/>
        <v>n</v>
      </c>
      <c r="H35" s="285" t="str">
        <f t="shared" si="22"/>
        <v>n</v>
      </c>
      <c r="I35" s="285" t="str">
        <f t="shared" si="22"/>
        <v>y</v>
      </c>
      <c r="K35" s="180"/>
    </row>
    <row r="36" spans="1:17" ht="18" customHeight="1">
      <c r="A36" s="273" t="str">
        <f>OVERALL!A35</f>
        <v>NAVIGATION TIME &lt;= 1 MIN</v>
      </c>
      <c r="B36" s="274">
        <f t="shared" si="19"/>
        <v>0.83333333333333337</v>
      </c>
      <c r="C36" s="275">
        <f t="shared" si="20"/>
        <v>6</v>
      </c>
      <c r="D36" s="285" t="str">
        <f t="shared" ref="D36:I36" si="23">IF(D80&lt;=TIMEVALUE("0:01:00"),"y","n")</f>
        <v>y</v>
      </c>
      <c r="E36" s="285" t="str">
        <f t="shared" si="23"/>
        <v>y</v>
      </c>
      <c r="F36" s="285" t="str">
        <f t="shared" si="23"/>
        <v>y</v>
      </c>
      <c r="G36" s="285" t="str">
        <f t="shared" si="23"/>
        <v>y</v>
      </c>
      <c r="H36" s="285" t="str">
        <f t="shared" si="23"/>
        <v>n</v>
      </c>
      <c r="I36" s="285" t="str">
        <f t="shared" si="23"/>
        <v>y</v>
      </c>
    </row>
    <row r="37" spans="1:17" ht="18" customHeight="1">
      <c r="A37" s="273" t="str">
        <f>OVERALL!A37</f>
        <v>WAIT TIME &lt;= 10 SECS</v>
      </c>
      <c r="B37" s="274">
        <f t="shared" si="19"/>
        <v>0</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n</v>
      </c>
    </row>
    <row r="38" spans="1:17" ht="18" customHeight="1">
      <c r="A38" s="273" t="str">
        <f>OVERALL!A38</f>
        <v>WAIT TIME &lt;= 30 SECS</v>
      </c>
      <c r="B38" s="274">
        <f t="shared" si="19"/>
        <v>0</v>
      </c>
      <c r="C38" s="275">
        <f t="shared" si="20"/>
        <v>6</v>
      </c>
      <c r="D38" s="286" t="str">
        <f t="shared" ref="D38:I38" si="25">IF(D$82="-", "-", IF(D$82&lt;=TIMEVALUE("0:0:30"),"y","n"))</f>
        <v>n</v>
      </c>
      <c r="E38" s="286" t="str">
        <f t="shared" si="25"/>
        <v>n</v>
      </c>
      <c r="F38" s="286" t="str">
        <f t="shared" si="25"/>
        <v>n</v>
      </c>
      <c r="G38" s="286" t="str">
        <f t="shared" si="25"/>
        <v>n</v>
      </c>
      <c r="H38" s="286" t="str">
        <f t="shared" si="25"/>
        <v>n</v>
      </c>
      <c r="I38" s="286" t="str">
        <f t="shared" si="25"/>
        <v>n</v>
      </c>
    </row>
    <row r="39" spans="1:17" ht="18" customHeight="1">
      <c r="A39" s="273" t="str">
        <f>OVERALL!A39</f>
        <v>WAIT TIME &lt;= 2 MINS</v>
      </c>
      <c r="B39" s="274">
        <f t="shared" si="19"/>
        <v>0</v>
      </c>
      <c r="C39" s="275">
        <f t="shared" si="20"/>
        <v>6</v>
      </c>
      <c r="D39" s="286" t="str">
        <f t="shared" ref="D39:I39" si="26">IF(D$82="-", "-", IF(D$82&lt;=TIMEVALUE("0:02:00"),"y","n"))</f>
        <v>n</v>
      </c>
      <c r="E39" s="286" t="str">
        <f t="shared" si="26"/>
        <v>n</v>
      </c>
      <c r="F39" s="286" t="str">
        <f t="shared" si="26"/>
        <v>n</v>
      </c>
      <c r="G39" s="286" t="str">
        <f t="shared" si="26"/>
        <v>n</v>
      </c>
      <c r="H39" s="286" t="str">
        <f t="shared" si="26"/>
        <v>n</v>
      </c>
      <c r="I39" s="286" t="str">
        <f t="shared" si="26"/>
        <v>n</v>
      </c>
    </row>
    <row r="40" spans="1:17" ht="18" customHeight="1">
      <c r="A40" s="273" t="str">
        <f>OVERALL!A40</f>
        <v>WAIT TIME &lt;= 5 MINS</v>
      </c>
      <c r="B40" s="274">
        <f t="shared" si="19"/>
        <v>0.33333333333333331</v>
      </c>
      <c r="C40" s="275">
        <f t="shared" si="20"/>
        <v>6</v>
      </c>
      <c r="D40" s="287" t="str">
        <f t="shared" ref="D40:I40" si="27">IF(D$82="-", "-", IF(D$82&lt;=TIMEVALUE("0:05:00"),"y","n"))</f>
        <v>n</v>
      </c>
      <c r="E40" s="287" t="str">
        <f t="shared" si="27"/>
        <v>n</v>
      </c>
      <c r="F40" s="287" t="str">
        <f t="shared" si="27"/>
        <v>n</v>
      </c>
      <c r="G40" s="287" t="str">
        <f t="shared" si="27"/>
        <v>y</v>
      </c>
      <c r="H40" s="287" t="str">
        <f t="shared" si="27"/>
        <v>y</v>
      </c>
      <c r="I40" s="287" t="str">
        <f t="shared" si="27"/>
        <v>n</v>
      </c>
      <c r="J40" s="182"/>
    </row>
    <row r="41" spans="1:17" ht="18" customHeight="1">
      <c r="A41" s="273" t="str">
        <f>OVERALL!A41</f>
        <v>WAIT TIME &lt; 10 MINS</v>
      </c>
      <c r="B41" s="274">
        <f t="shared" si="19"/>
        <v>0.66666666666666663</v>
      </c>
      <c r="C41" s="275">
        <f t="shared" si="20"/>
        <v>6</v>
      </c>
      <c r="D41" s="287" t="str">
        <f t="shared" ref="D41:I41" si="28">IF(D$82="-", "-", IF(D$82&lt;TIMEVALUE("0:10:00"),"y","n"))</f>
        <v>y</v>
      </c>
      <c r="E41" s="287" t="str">
        <f t="shared" si="28"/>
        <v>n</v>
      </c>
      <c r="F41" s="287" t="str">
        <f t="shared" si="28"/>
        <v>y</v>
      </c>
      <c r="G41" s="287" t="str">
        <f t="shared" si="28"/>
        <v>y</v>
      </c>
      <c r="H41" s="287" t="str">
        <f t="shared" si="28"/>
        <v>y</v>
      </c>
      <c r="I41" s="287" t="str">
        <f t="shared" si="28"/>
        <v>n</v>
      </c>
    </row>
    <row r="42" spans="1:17" ht="18" customHeight="1">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416" t="s">
        <v>135</v>
      </c>
      <c r="M42" s="413"/>
      <c r="N42" s="413"/>
      <c r="O42" s="413"/>
      <c r="P42" s="413"/>
      <c r="Q42" s="417"/>
    </row>
    <row r="43" spans="1:17" ht="18" customHeight="1">
      <c r="A43" s="294" t="str">
        <f>OVERALL!A43</f>
        <v>OVERALL % ACCESS DEDUCTIONS</v>
      </c>
      <c r="B43" s="295">
        <f>SUM(L52:Q52)/C2</f>
        <v>1</v>
      </c>
      <c r="C43" s="271" t="str">
        <f>OVERALL!C43</f>
        <v>PENALTY</v>
      </c>
      <c r="D43" s="296">
        <f t="shared" ref="D43:I43" si="30">L43</f>
        <v>-0.9</v>
      </c>
      <c r="E43" s="296">
        <f t="shared" si="30"/>
        <v>-0.9</v>
      </c>
      <c r="F43" s="296">
        <f t="shared" si="30"/>
        <v>-0.4</v>
      </c>
      <c r="G43" s="296">
        <f t="shared" si="30"/>
        <v>-0.4</v>
      </c>
      <c r="H43" s="296">
        <f t="shared" si="30"/>
        <v>-0.4</v>
      </c>
      <c r="I43" s="296">
        <f t="shared" si="30"/>
        <v>-0.7</v>
      </c>
      <c r="L43" s="297">
        <f t="shared" ref="L43:Q43" si="31">IF(SUM(L44:L51)=0%,0%,SUM(L44:L51))</f>
        <v>-0.9</v>
      </c>
      <c r="M43" s="297">
        <f t="shared" si="31"/>
        <v>-0.9</v>
      </c>
      <c r="N43" s="297">
        <f t="shared" si="31"/>
        <v>-0.4</v>
      </c>
      <c r="O43" s="297">
        <f t="shared" si="31"/>
        <v>-0.4</v>
      </c>
      <c r="P43" s="297">
        <f t="shared" si="31"/>
        <v>-0.4</v>
      </c>
      <c r="Q43" s="297">
        <f t="shared" si="31"/>
        <v>-0.7</v>
      </c>
    </row>
    <row r="44" spans="1:17" ht="18" customHeight="1">
      <c r="A44" s="298" t="str">
        <f>OVERALL!A44</f>
        <v>NO ACCOUNT ID REQUEST OPTION</v>
      </c>
      <c r="B44" s="274">
        <f t="shared" ref="B44:B52" si="32">COUNTIF(D44:I44,"y")/$C$2</f>
        <v>0</v>
      </c>
      <c r="C44" s="299">
        <f>OVERALL!C44</f>
        <v>-0.1</v>
      </c>
      <c r="D44" s="276" t="s">
        <v>133</v>
      </c>
      <c r="E44" s="276" t="s">
        <v>133</v>
      </c>
      <c r="F44" s="276" t="s">
        <v>133</v>
      </c>
      <c r="G44" s="276" t="s">
        <v>133</v>
      </c>
      <c r="H44" s="276" t="s">
        <v>133</v>
      </c>
      <c r="I44" s="276" t="s">
        <v>133</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c r="A46" s="298" t="str">
        <f>OVERALL!A46</f>
        <v>VOICE OR SELECTION REJECTIONS</v>
      </c>
      <c r="B46" s="274">
        <f t="shared" si="32"/>
        <v>0</v>
      </c>
      <c r="C46" s="299">
        <f>OVERALL!C46</f>
        <v>-0.2</v>
      </c>
      <c r="D46" s="276"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c r="A47" s="298" t="str">
        <f>OVERALL!A47</f>
        <v>REPEATED MENU OPTIONS OR RECORDINGS</v>
      </c>
      <c r="B47" s="274">
        <f t="shared" si="32"/>
        <v>0.83333333333333337</v>
      </c>
      <c r="C47" s="299">
        <f>OVERALL!C47</f>
        <v>-0.2</v>
      </c>
      <c r="D47" s="282" t="s">
        <v>132</v>
      </c>
      <c r="E47" s="282" t="s">
        <v>132</v>
      </c>
      <c r="F47" s="282" t="s">
        <v>132</v>
      </c>
      <c r="G47" s="282" t="s">
        <v>132</v>
      </c>
      <c r="H47" s="282" t="s">
        <v>132</v>
      </c>
      <c r="I47" s="282" t="s">
        <v>133</v>
      </c>
      <c r="L47" s="300">
        <f t="shared" ref="L47:Q47" si="36">IF(D47="y",$C47,"")</f>
        <v>-0.2</v>
      </c>
      <c r="M47" s="300">
        <f t="shared" si="36"/>
        <v>-0.2</v>
      </c>
      <c r="N47" s="300">
        <f t="shared" si="36"/>
        <v>-0.2</v>
      </c>
      <c r="O47" s="300">
        <f t="shared" si="36"/>
        <v>-0.2</v>
      </c>
      <c r="P47" s="300">
        <f t="shared" si="36"/>
        <v>-0.2</v>
      </c>
      <c r="Q47" s="300" t="str">
        <f t="shared" si="36"/>
        <v/>
      </c>
    </row>
    <row r="48" spans="1:17" ht="18" customHeight="1">
      <c r="A48" s="298" t="str">
        <f>OVERALL!A48</f>
        <v>PERSISTENT PUSH TO ONLINE CHANNELS</v>
      </c>
      <c r="B48" s="274">
        <f t="shared" si="32"/>
        <v>1</v>
      </c>
      <c r="C48" s="299">
        <f>OVERALL!C48</f>
        <v>-0.2</v>
      </c>
      <c r="D48" s="276" t="s">
        <v>132</v>
      </c>
      <c r="E48" s="276" t="s">
        <v>132</v>
      </c>
      <c r="F48" s="276" t="s">
        <v>132</v>
      </c>
      <c r="G48" s="276" t="s">
        <v>132</v>
      </c>
      <c r="H48" s="276" t="s">
        <v>132</v>
      </c>
      <c r="I48" s="276" t="s">
        <v>132</v>
      </c>
      <c r="L48" s="300">
        <f t="shared" ref="L48:Q48" si="37">IF(D48="y",$C48,"")</f>
        <v>-0.2</v>
      </c>
      <c r="M48" s="300">
        <f t="shared" si="37"/>
        <v>-0.2</v>
      </c>
      <c r="N48" s="300">
        <f t="shared" si="37"/>
        <v>-0.2</v>
      </c>
      <c r="O48" s="300">
        <f t="shared" si="37"/>
        <v>-0.2</v>
      </c>
      <c r="P48" s="300">
        <f t="shared" si="37"/>
        <v>-0.2</v>
      </c>
      <c r="Q48" s="300">
        <f t="shared" si="37"/>
        <v>-0.2</v>
      </c>
    </row>
    <row r="49" spans="1:17" ht="15.75" customHeight="1">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c r="A50" s="298" t="str">
        <f>OVERALL!A50</f>
        <v>EXCESSIVE QUEUE MESSAGING (repeats 30-60 secs)</v>
      </c>
      <c r="B50" s="274">
        <f t="shared" si="32"/>
        <v>0</v>
      </c>
      <c r="C50" s="299">
        <f>OVERALL!C50</f>
        <v>-0.1</v>
      </c>
      <c r="D50" s="276" t="s">
        <v>133</v>
      </c>
      <c r="E50" s="276" t="s">
        <v>133</v>
      </c>
      <c r="F50" s="276" t="s">
        <v>133</v>
      </c>
      <c r="G50" s="276" t="s">
        <v>133</v>
      </c>
      <c r="H50" s="276" t="s">
        <v>133</v>
      </c>
      <c r="I50" s="276" t="s">
        <v>133</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c r="A51" s="301" t="str">
        <f>OVERALL!A51</f>
        <v>NOT ANSWERED IN TIME</v>
      </c>
      <c r="B51" s="302">
        <f t="shared" si="32"/>
        <v>0.5</v>
      </c>
      <c r="C51" s="303">
        <f>OVERALL!C51</f>
        <v>-0.5</v>
      </c>
      <c r="D51" s="304" t="s">
        <v>132</v>
      </c>
      <c r="E51" s="304" t="s">
        <v>132</v>
      </c>
      <c r="F51" s="304" t="s">
        <v>133</v>
      </c>
      <c r="G51" s="304" t="s">
        <v>133</v>
      </c>
      <c r="H51" s="304" t="s">
        <v>133</v>
      </c>
      <c r="I51" s="304" t="s">
        <v>132</v>
      </c>
      <c r="L51" s="306">
        <f t="shared" ref="L51:Q51" si="40">IF(D51="y",$C51,"")</f>
        <v>-0.5</v>
      </c>
      <c r="M51" s="306">
        <f t="shared" si="40"/>
        <v>-0.5</v>
      </c>
      <c r="N51" s="306" t="str">
        <f t="shared" si="40"/>
        <v/>
      </c>
      <c r="O51" s="306" t="str">
        <f t="shared" si="40"/>
        <v/>
      </c>
      <c r="P51" s="306" t="str">
        <f t="shared" si="40"/>
        <v/>
      </c>
      <c r="Q51" s="306">
        <f t="shared" si="40"/>
        <v>-0.5</v>
      </c>
    </row>
    <row r="52" spans="1:17" ht="15.75" customHeight="1">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1</v>
      </c>
      <c r="M52" s="309">
        <f t="shared" si="41"/>
        <v>1</v>
      </c>
      <c r="N52" s="309">
        <f t="shared" si="41"/>
        <v>1</v>
      </c>
      <c r="O52" s="309">
        <f t="shared" si="41"/>
        <v>1</v>
      </c>
      <c r="P52" s="309">
        <f t="shared" si="41"/>
        <v>1</v>
      </c>
      <c r="Q52" s="309">
        <f t="shared" si="41"/>
        <v>1</v>
      </c>
    </row>
    <row r="53" spans="1:17" ht="15.75" customHeight="1">
      <c r="A53" s="288"/>
      <c r="B53" s="289"/>
      <c r="C53" s="289"/>
      <c r="D53" s="281">
        <f t="shared" ref="D53:I53" si="42">COUNTIF(D44:D52, "y")</f>
        <v>3</v>
      </c>
      <c r="E53" s="281">
        <f t="shared" si="42"/>
        <v>3</v>
      </c>
      <c r="F53" s="281">
        <f t="shared" si="42"/>
        <v>2</v>
      </c>
      <c r="G53" s="281">
        <f t="shared" si="42"/>
        <v>2</v>
      </c>
      <c r="H53" s="281">
        <f t="shared" si="42"/>
        <v>2</v>
      </c>
      <c r="I53" s="281">
        <f t="shared" si="42"/>
        <v>2</v>
      </c>
      <c r="J53" s="94" t="s">
        <v>70</v>
      </c>
    </row>
    <row r="54" spans="1:17" ht="15.75" customHeight="1">
      <c r="A54" s="406" t="str">
        <f>OVERALL!A54</f>
        <v>ADDITIONAL INSIGHT</v>
      </c>
      <c r="B54" s="407"/>
      <c r="C54" s="310" t="s">
        <v>70</v>
      </c>
      <c r="D54" s="311"/>
      <c r="E54" s="359" t="s">
        <v>70</v>
      </c>
      <c r="F54" s="311"/>
      <c r="G54" s="311"/>
      <c r="H54" s="311"/>
      <c r="I54" s="311"/>
      <c r="M54" s="94" t="s">
        <v>70</v>
      </c>
    </row>
    <row r="55" spans="1:17" ht="15.75" customHeight="1">
      <c r="A55" s="312" t="str">
        <f>OVERALL!A55</f>
        <v>CALL ANSWERED-ACCESS</v>
      </c>
      <c r="B55" s="313">
        <f t="shared" ref="B55:B58" si="43">IF(C55=0,"-",COUNTIF(D55:I55, "y")/C55)</f>
        <v>0.5</v>
      </c>
      <c r="C55" s="314">
        <f t="shared" ref="C55:C62" si="44">$C$2-COUNTIF(D55:I55, "-")</f>
        <v>6</v>
      </c>
      <c r="D55" s="315" t="str">
        <f t="shared" ref="D55:I55" si="45">IF(D51="y","n",IF(D52="y","n","y"))</f>
        <v>n</v>
      </c>
      <c r="E55" s="315" t="str">
        <f t="shared" si="45"/>
        <v>n</v>
      </c>
      <c r="F55" s="315" t="str">
        <f t="shared" si="45"/>
        <v>y</v>
      </c>
      <c r="G55" s="315" t="str">
        <f t="shared" si="45"/>
        <v>y</v>
      </c>
      <c r="H55" s="315" t="str">
        <f t="shared" si="45"/>
        <v>y</v>
      </c>
      <c r="I55" s="315" t="str">
        <f t="shared" si="45"/>
        <v>n</v>
      </c>
    </row>
    <row r="56" spans="1:17" ht="15.75" customHeight="1">
      <c r="A56" s="273" t="str">
        <f>OVERALL!A56</f>
        <v>MENU IVR</v>
      </c>
      <c r="B56" s="274">
        <f t="shared" si="43"/>
        <v>1</v>
      </c>
      <c r="C56" s="275">
        <f t="shared" si="44"/>
        <v>6</v>
      </c>
      <c r="D56" s="316" t="s">
        <v>132</v>
      </c>
      <c r="E56" s="316" t="s">
        <v>132</v>
      </c>
      <c r="F56" s="316" t="s">
        <v>132</v>
      </c>
      <c r="G56" s="316" t="s">
        <v>132</v>
      </c>
      <c r="H56" s="316" t="s">
        <v>132</v>
      </c>
      <c r="I56" s="282" t="s">
        <v>132</v>
      </c>
      <c r="L56" s="94" t="s">
        <v>70</v>
      </c>
    </row>
    <row r="57" spans="1:17" ht="15.75" customHeight="1">
      <c r="A57" s="273" t="str">
        <f>OVERALL!A57</f>
        <v>SPEECH IVR</v>
      </c>
      <c r="B57" s="274">
        <f t="shared" si="43"/>
        <v>0</v>
      </c>
      <c r="C57" s="275">
        <f t="shared" si="44"/>
        <v>6</v>
      </c>
      <c r="D57" s="318" t="s">
        <v>133</v>
      </c>
      <c r="E57" s="318" t="s">
        <v>133</v>
      </c>
      <c r="F57" s="318" t="s">
        <v>133</v>
      </c>
      <c r="G57" s="318" t="s">
        <v>133</v>
      </c>
      <c r="H57" s="318" t="s">
        <v>133</v>
      </c>
      <c r="I57" s="318" t="s">
        <v>133</v>
      </c>
    </row>
    <row r="58" spans="1:17" ht="15.75" customHeight="1">
      <c r="A58" s="273" t="str">
        <f>OVERALL!A58</f>
        <v>HYBRID IVR</v>
      </c>
      <c r="B58" s="274">
        <f t="shared" si="43"/>
        <v>0</v>
      </c>
      <c r="C58" s="275">
        <f t="shared" si="44"/>
        <v>6</v>
      </c>
      <c r="D58" s="276" t="s">
        <v>133</v>
      </c>
      <c r="E58" s="276" t="s">
        <v>133</v>
      </c>
      <c r="F58" s="276" t="s">
        <v>133</v>
      </c>
      <c r="G58" s="276" t="s">
        <v>133</v>
      </c>
      <c r="H58" s="276" t="s">
        <v>133</v>
      </c>
      <c r="I58" s="276" t="s">
        <v>133</v>
      </c>
      <c r="M58" s="94" t="s">
        <v>70</v>
      </c>
    </row>
    <row r="59" spans="1:17" ht="15.75" customHeight="1">
      <c r="A59" s="273" t="str">
        <f>OVERALL!A59</f>
        <v>NUMBER OF MENU LAYERS</v>
      </c>
      <c r="B59" s="319">
        <f>IF(C59=0,"-",SUM(D59:I59)/C59)</f>
        <v>3</v>
      </c>
      <c r="C59" s="275">
        <f t="shared" si="44"/>
        <v>6</v>
      </c>
      <c r="D59" s="320">
        <v>3</v>
      </c>
      <c r="E59" s="320">
        <v>3</v>
      </c>
      <c r="F59" s="320">
        <v>3</v>
      </c>
      <c r="G59" s="320">
        <v>3</v>
      </c>
      <c r="H59" s="320">
        <v>3</v>
      </c>
      <c r="I59" s="320">
        <v>3</v>
      </c>
    </row>
    <row r="60" spans="1:17" ht="15.75" customHeight="1">
      <c r="A60" s="273" t="str">
        <f>OVERALL!A60</f>
        <v>ACCOUNT ID REQUEST</v>
      </c>
      <c r="B60" s="274">
        <f t="shared" ref="B60:B62" si="46">IF(C60=0,"-",COUNTIF(D60:I60, "y")/C60)</f>
        <v>0</v>
      </c>
      <c r="C60" s="275">
        <f t="shared" si="44"/>
        <v>6</v>
      </c>
      <c r="D60" s="276" t="s">
        <v>133</v>
      </c>
      <c r="E60" s="276" t="s">
        <v>133</v>
      </c>
      <c r="F60" s="276" t="s">
        <v>133</v>
      </c>
      <c r="G60" s="276" t="s">
        <v>133</v>
      </c>
      <c r="H60" s="276" t="s">
        <v>133</v>
      </c>
      <c r="I60" s="276" t="s">
        <v>133</v>
      </c>
    </row>
    <row r="61" spans="1:17" ht="15.75" customHeight="1">
      <c r="A61" s="273" t="str">
        <f>OVERALL!A61</f>
        <v>CALLBACKS OFFERED FOR DELAYS</v>
      </c>
      <c r="B61" s="274">
        <f t="shared" si="46"/>
        <v>0</v>
      </c>
      <c r="C61" s="275">
        <f t="shared" si="44"/>
        <v>6</v>
      </c>
      <c r="D61" s="283" t="s">
        <v>133</v>
      </c>
      <c r="E61" s="283" t="s">
        <v>133</v>
      </c>
      <c r="F61" s="283" t="s">
        <v>133</v>
      </c>
      <c r="G61" s="283" t="s">
        <v>133</v>
      </c>
      <c r="H61" s="283" t="s">
        <v>133</v>
      </c>
      <c r="I61" s="283" t="s">
        <v>133</v>
      </c>
    </row>
    <row r="62" spans="1:17" ht="15.75" customHeight="1">
      <c r="A62" s="273" t="str">
        <f>OVERALL!A62</f>
        <v>CALLBACK OFFERED AT START</v>
      </c>
      <c r="B62" s="274">
        <f t="shared" si="46"/>
        <v>0</v>
      </c>
      <c r="C62" s="275">
        <f t="shared" si="44"/>
        <v>6</v>
      </c>
      <c r="D62" s="283" t="s">
        <v>133</v>
      </c>
      <c r="E62" s="283" t="s">
        <v>133</v>
      </c>
      <c r="F62" s="283" t="s">
        <v>133</v>
      </c>
      <c r="G62" s="283" t="s">
        <v>133</v>
      </c>
      <c r="H62" s="283" t="s">
        <v>133</v>
      </c>
      <c r="I62" s="283" t="s">
        <v>133</v>
      </c>
    </row>
    <row r="63" spans="1:17" ht="15.75" customHeight="1">
      <c r="A63" s="322"/>
      <c r="B63" s="323"/>
      <c r="C63" s="324"/>
      <c r="D63" s="325"/>
      <c r="E63" s="325"/>
      <c r="F63" s="325"/>
      <c r="G63" s="325"/>
      <c r="H63" s="325"/>
      <c r="I63" s="325"/>
    </row>
    <row r="64" spans="1:17" ht="15.75" customHeight="1">
      <c r="A64" s="326" t="s">
        <v>136</v>
      </c>
      <c r="B64" s="327"/>
      <c r="C64" s="327"/>
      <c r="D64" s="327"/>
      <c r="E64" s="327"/>
      <c r="F64" s="327"/>
      <c r="G64" s="327"/>
      <c r="H64" s="327"/>
      <c r="I64" s="327"/>
    </row>
    <row r="65" spans="1:16" ht="15.75" customHeight="1">
      <c r="A65" s="328" t="s">
        <v>137</v>
      </c>
      <c r="B65" s="329">
        <f t="shared" ref="B65:B70" si="47">AVERAGE(D65:I65)</f>
        <v>2.3148148148148147E-5</v>
      </c>
      <c r="C65" s="330"/>
      <c r="D65" s="331">
        <v>2.3148148148148147E-5</v>
      </c>
      <c r="E65" s="331">
        <v>2.3148148148148147E-5</v>
      </c>
      <c r="F65" s="331">
        <v>2.3148148148148147E-5</v>
      </c>
      <c r="G65" s="331">
        <v>2.3148148148148147E-5</v>
      </c>
      <c r="H65" s="331">
        <v>2.3148148148148147E-5</v>
      </c>
      <c r="I65" s="332">
        <v>2.3148148148148147E-5</v>
      </c>
      <c r="K65" s="333"/>
      <c r="L65" s="333"/>
      <c r="M65" s="333"/>
      <c r="N65" s="333"/>
      <c r="O65" s="333"/>
      <c r="P65" s="333"/>
    </row>
    <row r="66" spans="1:16" ht="15.75" customHeight="1">
      <c r="A66" s="334" t="s">
        <v>138</v>
      </c>
      <c r="B66" s="335">
        <f t="shared" si="47"/>
        <v>5.169753086419754E-4</v>
      </c>
      <c r="C66" s="336"/>
      <c r="D66" s="337">
        <v>5.6712962962962967E-4</v>
      </c>
      <c r="E66" s="337">
        <v>4.7453703703703704E-4</v>
      </c>
      <c r="F66" s="337">
        <v>4.861111111111111E-4</v>
      </c>
      <c r="G66" s="337">
        <v>4.6296296296296298E-4</v>
      </c>
      <c r="H66" s="337">
        <v>7.7546296296296293E-4</v>
      </c>
      <c r="I66" s="341">
        <v>3.3564814814814812E-4</v>
      </c>
      <c r="K66" s="333"/>
      <c r="L66" s="333"/>
      <c r="M66" s="333"/>
      <c r="N66" s="333"/>
      <c r="O66" s="333"/>
      <c r="P66" s="333"/>
    </row>
    <row r="67" spans="1:16" ht="15.75" customHeight="1">
      <c r="A67" s="338" t="s">
        <v>139</v>
      </c>
      <c r="B67" s="335">
        <f t="shared" si="47"/>
        <v>5.169753086419754E-4</v>
      </c>
      <c r="C67" s="336"/>
      <c r="D67" s="339">
        <v>5.6712962962962967E-4</v>
      </c>
      <c r="E67" s="339">
        <v>4.7453703703703704E-4</v>
      </c>
      <c r="F67" s="339">
        <v>4.861111111111111E-4</v>
      </c>
      <c r="G67" s="339">
        <v>4.6296296296296298E-4</v>
      </c>
      <c r="H67" s="339">
        <v>7.7546296296296293E-4</v>
      </c>
      <c r="I67" s="340">
        <v>3.3564814814814812E-4</v>
      </c>
      <c r="K67" s="333"/>
      <c r="L67" s="333"/>
      <c r="M67" s="333"/>
      <c r="N67" s="333"/>
      <c r="O67" s="333"/>
      <c r="P67" s="333"/>
    </row>
    <row r="68" spans="1:16" ht="15.75" customHeight="1">
      <c r="A68" s="334" t="s">
        <v>140</v>
      </c>
      <c r="B68" s="335">
        <f t="shared" si="47"/>
        <v>5.169753086419754E-4</v>
      </c>
      <c r="C68" s="336"/>
      <c r="D68" s="337">
        <v>5.6712962962962967E-4</v>
      </c>
      <c r="E68" s="337">
        <v>4.7453703703703704E-4</v>
      </c>
      <c r="F68" s="337">
        <v>4.861111111111111E-4</v>
      </c>
      <c r="G68" s="337">
        <v>4.6296296296296298E-4</v>
      </c>
      <c r="H68" s="337">
        <v>7.7546296296296293E-4</v>
      </c>
      <c r="I68" s="341">
        <v>3.3564814814814812E-4</v>
      </c>
      <c r="K68" s="333"/>
      <c r="L68" s="333"/>
      <c r="M68" s="333"/>
      <c r="N68" s="333"/>
      <c r="O68" s="333"/>
      <c r="P68" s="333"/>
    </row>
    <row r="69" spans="1:16" ht="15.75" customHeight="1">
      <c r="A69" s="338" t="s">
        <v>141</v>
      </c>
      <c r="B69" s="335">
        <f t="shared" si="47"/>
        <v>1.423611111111111E-3</v>
      </c>
      <c r="C69" s="336"/>
      <c r="D69" s="339">
        <v>1.5625000000000001E-3</v>
      </c>
      <c r="E69" s="339">
        <v>1.4814814814814814E-3</v>
      </c>
      <c r="F69" s="339">
        <v>1.5162037037037036E-3</v>
      </c>
      <c r="G69" s="339">
        <v>1.3888888888888889E-3</v>
      </c>
      <c r="H69" s="339">
        <v>1.5162037037037036E-3</v>
      </c>
      <c r="I69" s="340">
        <v>1.0763888888888889E-3</v>
      </c>
      <c r="K69" s="333"/>
      <c r="L69" s="333"/>
      <c r="M69" s="333"/>
      <c r="N69" s="333"/>
      <c r="O69" s="333"/>
      <c r="P69" s="333"/>
    </row>
    <row r="70" spans="1:16" ht="15.75" customHeight="1">
      <c r="A70" s="342" t="s">
        <v>142</v>
      </c>
      <c r="B70" s="343">
        <f t="shared" si="47"/>
        <v>6.2403549382716054E-3</v>
      </c>
      <c r="C70" s="344"/>
      <c r="D70" s="345">
        <v>7.1180555555555554E-3</v>
      </c>
      <c r="E70" s="345">
        <v>8.4259259259259253E-3</v>
      </c>
      <c r="F70" s="345">
        <v>5.9143518518518521E-3</v>
      </c>
      <c r="G70" s="345">
        <v>3.414351851851852E-3</v>
      </c>
      <c r="H70" s="345">
        <v>4.5486111111111109E-3</v>
      </c>
      <c r="I70" s="346">
        <v>8.0208333333333329E-3</v>
      </c>
      <c r="K70" s="333"/>
      <c r="L70" s="333"/>
      <c r="M70" s="333"/>
      <c r="N70" s="333"/>
      <c r="O70" s="333"/>
      <c r="P70" s="333"/>
    </row>
    <row r="71" spans="1:16" ht="15.75" customHeight="1"/>
    <row r="72" spans="1:16" ht="102.75" customHeight="1">
      <c r="A72" s="347" t="s">
        <v>70</v>
      </c>
      <c r="B72" s="408" t="s">
        <v>143</v>
      </c>
      <c r="C72" s="405"/>
      <c r="D72" s="360" t="s">
        <v>162</v>
      </c>
      <c r="E72" s="348" t="s">
        <v>163</v>
      </c>
      <c r="F72" s="360" t="s">
        <v>164</v>
      </c>
      <c r="G72" s="360" t="s">
        <v>165</v>
      </c>
      <c r="H72" s="360" t="s">
        <v>166</v>
      </c>
      <c r="I72" s="360"/>
    </row>
    <row r="73" spans="1:16" ht="15.75" customHeight="1">
      <c r="A73" s="347"/>
      <c r="B73" s="350"/>
      <c r="C73" s="350"/>
      <c r="D73" s="351"/>
      <c r="E73" s="351"/>
      <c r="F73" s="351"/>
      <c r="G73" s="351"/>
      <c r="H73" s="351"/>
      <c r="I73" s="351"/>
    </row>
    <row r="74" spans="1:16" ht="60" customHeight="1">
      <c r="A74" s="347" t="s">
        <v>70</v>
      </c>
      <c r="B74" s="409" t="s">
        <v>145</v>
      </c>
      <c r="C74" s="405"/>
      <c r="D74" s="410" t="s">
        <v>167</v>
      </c>
      <c r="E74" s="411"/>
      <c r="F74" s="411"/>
      <c r="G74" s="411"/>
      <c r="H74" s="411"/>
      <c r="I74" s="405"/>
    </row>
    <row r="75" spans="1:16" ht="15.75" customHeight="1"/>
    <row r="76" spans="1:16" ht="15.75" customHeight="1">
      <c r="A76" s="353" t="str">
        <f>OVERALL!A63</f>
        <v>PRE MENU MESSAGE TIME</v>
      </c>
      <c r="B76" s="354">
        <f t="shared" ref="B76:B83" si="48">IF(C76=0,"-",SUM(D76:I76)/C76)</f>
        <v>2.3148148148148147E-5</v>
      </c>
      <c r="C76" s="275">
        <f t="shared" ref="C76:C83" si="49">$C$2-COUNTIF(D76:I76, "-")</f>
        <v>6</v>
      </c>
      <c r="D76" s="355">
        <f t="shared" ref="D76:I76" si="50">D65</f>
        <v>2.3148148148148147E-5</v>
      </c>
      <c r="E76" s="355">
        <f t="shared" si="50"/>
        <v>2.3148148148148147E-5</v>
      </c>
      <c r="F76" s="355">
        <f t="shared" si="50"/>
        <v>2.3148148148148147E-5</v>
      </c>
      <c r="G76" s="355">
        <f t="shared" si="50"/>
        <v>2.3148148148148147E-5</v>
      </c>
      <c r="H76" s="355">
        <f t="shared" si="50"/>
        <v>2.3148148148148147E-5</v>
      </c>
      <c r="I76" s="355">
        <f t="shared" si="50"/>
        <v>2.3148148148148147E-5</v>
      </c>
    </row>
    <row r="77" spans="1:16" ht="15.75" customHeight="1">
      <c r="A77" s="353" t="str">
        <f>OVERALL!A64</f>
        <v>MID MENU MESSAGE TIME</v>
      </c>
      <c r="B77" s="354">
        <f t="shared" si="48"/>
        <v>0</v>
      </c>
      <c r="C77" s="275">
        <f t="shared" si="49"/>
        <v>6</v>
      </c>
      <c r="D77" s="355">
        <f t="shared" ref="D77:I77" si="51">D67-D66</f>
        <v>0</v>
      </c>
      <c r="E77" s="355">
        <f t="shared" si="51"/>
        <v>0</v>
      </c>
      <c r="F77" s="355">
        <f t="shared" si="51"/>
        <v>0</v>
      </c>
      <c r="G77" s="355">
        <f t="shared" si="51"/>
        <v>0</v>
      </c>
      <c r="H77" s="355">
        <f t="shared" si="51"/>
        <v>0</v>
      </c>
      <c r="I77" s="355">
        <f t="shared" si="51"/>
        <v>0</v>
      </c>
    </row>
    <row r="78" spans="1:16" ht="15.75" customHeight="1">
      <c r="A78" s="353" t="str">
        <f>OVERALL!A65</f>
        <v>POST MENU MESSAGE TIME</v>
      </c>
      <c r="B78" s="354">
        <f t="shared" si="48"/>
        <v>9.0663580246913567E-4</v>
      </c>
      <c r="C78" s="275">
        <f t="shared" si="49"/>
        <v>6</v>
      </c>
      <c r="D78" s="355">
        <f t="shared" ref="D78:I78" si="52">D69-D68</f>
        <v>9.9537037037037042E-4</v>
      </c>
      <c r="E78" s="355">
        <f t="shared" si="52"/>
        <v>1.0069444444444444E-3</v>
      </c>
      <c r="F78" s="355">
        <f t="shared" si="52"/>
        <v>1.0300925925925924E-3</v>
      </c>
      <c r="G78" s="355">
        <f t="shared" si="52"/>
        <v>9.2592592592592596E-4</v>
      </c>
      <c r="H78" s="355">
        <f t="shared" si="52"/>
        <v>7.407407407407407E-4</v>
      </c>
      <c r="I78" s="355">
        <f t="shared" si="52"/>
        <v>7.4074074074074081E-4</v>
      </c>
    </row>
    <row r="79" spans="1:16" ht="15.75" customHeight="1">
      <c r="A79" s="353" t="str">
        <f>OVERALL!A66</f>
        <v>TOTAL MESSAGE TIME</v>
      </c>
      <c r="B79" s="354">
        <f t="shared" si="48"/>
        <v>9.29783950617284E-4</v>
      </c>
      <c r="C79" s="275">
        <f t="shared" si="49"/>
        <v>6</v>
      </c>
      <c r="D79" s="355">
        <f t="shared" ref="D79:I79" si="53">SUM(D76:D78)</f>
        <v>1.0185185185185186E-3</v>
      </c>
      <c r="E79" s="355">
        <f t="shared" si="53"/>
        <v>1.0300925925925926E-3</v>
      </c>
      <c r="F79" s="355">
        <f t="shared" si="53"/>
        <v>1.0532407407407407E-3</v>
      </c>
      <c r="G79" s="355">
        <f t="shared" si="53"/>
        <v>9.4907407407407408E-4</v>
      </c>
      <c r="H79" s="355">
        <f t="shared" si="53"/>
        <v>7.6388888888888882E-4</v>
      </c>
      <c r="I79" s="355">
        <f t="shared" si="53"/>
        <v>7.6388888888888893E-4</v>
      </c>
    </row>
    <row r="80" spans="1:16" ht="15.75" customHeight="1">
      <c r="A80" s="353" t="str">
        <f>OVERALL!A67</f>
        <v>MENU NAVIGATION TIME</v>
      </c>
      <c r="B80" s="354">
        <f t="shared" si="48"/>
        <v>4.9382716049382717E-4</v>
      </c>
      <c r="C80" s="275">
        <f t="shared" si="49"/>
        <v>6</v>
      </c>
      <c r="D80" s="355">
        <f t="shared" ref="D80:I80" si="54">(D66-D65)+(D68-D67)</f>
        <v>5.4398148148148155E-4</v>
      </c>
      <c r="E80" s="355">
        <f t="shared" si="54"/>
        <v>4.5138888888888887E-4</v>
      </c>
      <c r="F80" s="355">
        <f t="shared" si="54"/>
        <v>4.6296296296296293E-4</v>
      </c>
      <c r="G80" s="355">
        <f t="shared" si="54"/>
        <v>4.3981481481481481E-4</v>
      </c>
      <c r="H80" s="355">
        <f t="shared" si="54"/>
        <v>7.5231481481481482E-4</v>
      </c>
      <c r="I80" s="355">
        <f t="shared" si="54"/>
        <v>3.1249999999999995E-4</v>
      </c>
    </row>
    <row r="81" spans="1:9" ht="15.75" customHeight="1">
      <c r="A81" s="353" t="str">
        <f>OVERALL!A68</f>
        <v>TOTAL MENU TIME</v>
      </c>
      <c r="B81" s="354">
        <f t="shared" si="48"/>
        <v>1.423611111111111E-3</v>
      </c>
      <c r="C81" s="275">
        <f t="shared" si="49"/>
        <v>6</v>
      </c>
      <c r="D81" s="355">
        <f t="shared" ref="D81:I81" si="55">SUM(D79:D80)</f>
        <v>1.5625000000000001E-3</v>
      </c>
      <c r="E81" s="355">
        <f t="shared" si="55"/>
        <v>1.4814814814814816E-3</v>
      </c>
      <c r="F81" s="355">
        <f t="shared" si="55"/>
        <v>1.5162037037037036E-3</v>
      </c>
      <c r="G81" s="355">
        <f t="shared" si="55"/>
        <v>1.3888888888888889E-3</v>
      </c>
      <c r="H81" s="355">
        <f t="shared" si="55"/>
        <v>1.5162037037037036E-3</v>
      </c>
      <c r="I81" s="355">
        <f t="shared" si="55"/>
        <v>1.0763888888888889E-3</v>
      </c>
    </row>
    <row r="82" spans="1:9" ht="15.75" customHeight="1">
      <c r="A82" s="273" t="str">
        <f>OVERALL!A69</f>
        <v>WAIT TIME</v>
      </c>
      <c r="B82" s="356">
        <f t="shared" si="48"/>
        <v>4.8167438271604938E-3</v>
      </c>
      <c r="C82" s="275">
        <f t="shared" si="49"/>
        <v>6</v>
      </c>
      <c r="D82" s="356">
        <f t="shared" ref="D82:I82" si="56">IF(D70="-", "-", D70-D69)</f>
        <v>5.5555555555555549E-3</v>
      </c>
      <c r="E82" s="356">
        <f t="shared" si="56"/>
        <v>6.9444444444444441E-3</v>
      </c>
      <c r="F82" s="356">
        <f t="shared" si="56"/>
        <v>4.3981481481481484E-3</v>
      </c>
      <c r="G82" s="356">
        <f t="shared" si="56"/>
        <v>2.0254629629629633E-3</v>
      </c>
      <c r="H82" s="356">
        <f t="shared" si="56"/>
        <v>3.0324074074074073E-3</v>
      </c>
      <c r="I82" s="356">
        <f t="shared" si="56"/>
        <v>6.9444444444444441E-3</v>
      </c>
    </row>
    <row r="83" spans="1:9" ht="15.75" customHeight="1">
      <c r="A83" s="353" t="str">
        <f>OVERALL!A70</f>
        <v>TOTAL ACCESS TIME</v>
      </c>
      <c r="B83" s="354">
        <f t="shared" si="48"/>
        <v>6.2403549382716054E-3</v>
      </c>
      <c r="C83" s="275">
        <f t="shared" si="49"/>
        <v>6</v>
      </c>
      <c r="D83" s="355">
        <f t="shared" ref="D83:I83" si="57">SUM(D81:D82)</f>
        <v>7.1180555555555546E-3</v>
      </c>
      <c r="E83" s="355">
        <f t="shared" si="57"/>
        <v>8.4259259259259253E-3</v>
      </c>
      <c r="F83" s="355">
        <f t="shared" si="57"/>
        <v>5.9143518518518521E-3</v>
      </c>
      <c r="G83" s="355">
        <f t="shared" si="57"/>
        <v>3.4143518518518524E-3</v>
      </c>
      <c r="H83" s="355">
        <f t="shared" si="57"/>
        <v>4.5486111111111109E-3</v>
      </c>
      <c r="I83" s="355">
        <f t="shared" si="57"/>
        <v>8.0208333333333329E-3</v>
      </c>
    </row>
    <row r="84" spans="1:9" ht="15.75" customHeight="1"/>
    <row r="85" spans="1:9" ht="15.75" customHeight="1">
      <c r="D85" s="357" t="s">
        <v>70</v>
      </c>
    </row>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BANKS</v>
      </c>
      <c r="B2" s="259">
        <f>OVERALL!B2</f>
        <v>46023</v>
      </c>
      <c r="C2" s="256">
        <f>COUNTA(D12:I12)</f>
        <v>6</v>
      </c>
      <c r="D2" s="260" t="s">
        <v>119</v>
      </c>
      <c r="E2" s="260" t="s">
        <v>120</v>
      </c>
      <c r="F2" s="260" t="s">
        <v>121</v>
      </c>
      <c r="G2" s="260" t="s">
        <v>147</v>
      </c>
      <c r="H2" s="260" t="s">
        <v>123</v>
      </c>
      <c r="I2" s="260" t="s">
        <v>124</v>
      </c>
    </row>
    <row r="3" spans="1:11" ht="15.75" customHeight="1">
      <c r="A3" s="261" t="str">
        <f>OVERALL!H1</f>
        <v>NAB</v>
      </c>
      <c r="B3" s="262" t="s">
        <v>70</v>
      </c>
      <c r="C3" s="263"/>
      <c r="D3" s="263" t="s">
        <v>125</v>
      </c>
      <c r="E3" s="263" t="s">
        <v>126</v>
      </c>
      <c r="F3" s="263" t="s">
        <v>127</v>
      </c>
      <c r="G3" s="263" t="s">
        <v>128</v>
      </c>
      <c r="H3" s="263" t="s">
        <v>129</v>
      </c>
      <c r="I3" s="263" t="s">
        <v>130</v>
      </c>
    </row>
    <row r="4" spans="1:11" ht="18" customHeight="1">
      <c r="A4" s="264" t="str">
        <f>OVERALL!A4</f>
        <v>ACCESS SCORE</v>
      </c>
      <c r="B4" s="265">
        <f>AVERAGE(D4:I4)</f>
        <v>0.13074404761904762</v>
      </c>
      <c r="C4" s="266" t="s">
        <v>70</v>
      </c>
      <c r="D4" s="265">
        <f t="shared" ref="D4:I4" si="0">IF(D5&lt;0%,0%,D$5)</f>
        <v>0.40785714285714286</v>
      </c>
      <c r="E4" s="265">
        <f t="shared" si="0"/>
        <v>0</v>
      </c>
      <c r="F4" s="265">
        <f t="shared" si="0"/>
        <v>0</v>
      </c>
      <c r="G4" s="265">
        <f t="shared" si="0"/>
        <v>0.37660714285714286</v>
      </c>
      <c r="H4" s="265">
        <f t="shared" si="0"/>
        <v>0</v>
      </c>
      <c r="I4" s="265">
        <f t="shared" si="0"/>
        <v>0</v>
      </c>
      <c r="K4" s="100" t="s">
        <v>104</v>
      </c>
    </row>
    <row r="5" spans="1:11" ht="18" customHeight="1">
      <c r="A5" s="94" t="s">
        <v>70</v>
      </c>
      <c r="B5" s="94" t="s">
        <v>70</v>
      </c>
      <c r="C5" s="267" t="s">
        <v>131</v>
      </c>
      <c r="D5" s="268">
        <f t="shared" ref="D5:I5" si="1">IF(D$2="","",IF(D$52="y",0%,SUM(D$6,D$11,D$20,D$26,D$33,D$43)))</f>
        <v>0.40785714285714286</v>
      </c>
      <c r="E5" s="268">
        <f t="shared" si="1"/>
        <v>-0.15464285714285708</v>
      </c>
      <c r="F5" s="268">
        <f t="shared" si="1"/>
        <v>-0.18589285714285708</v>
      </c>
      <c r="G5" s="268">
        <f t="shared" si="1"/>
        <v>0.37660714285714286</v>
      </c>
      <c r="H5" s="268">
        <f t="shared" si="1"/>
        <v>-0.30285714285714282</v>
      </c>
      <c r="I5" s="268">
        <f t="shared" si="1"/>
        <v>-0.23499999999999999</v>
      </c>
      <c r="K5" s="105" t="s">
        <v>106</v>
      </c>
    </row>
    <row r="6" spans="1:11" ht="18" customHeight="1">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c r="A7" s="273" t="str">
        <f>OVERALL!A7</f>
        <v>CONTACT NUMBER LISTED ON GOOGLE</v>
      </c>
      <c r="B7" s="274">
        <f t="shared" ref="B7:B9" si="2">IF(C7=0,"",COUNTIF(D7:I7,"y")/C7)</f>
        <v>1</v>
      </c>
      <c r="C7" s="275">
        <f t="shared" ref="C7:C9" si="3">$C$2-COUNTIF(D7:I7, "-")</f>
        <v>6</v>
      </c>
      <c r="D7" s="278" t="s">
        <v>132</v>
      </c>
      <c r="E7" s="277" t="str">
        <f t="shared" ref="E7:G7" si="4">IF(E$2="","",D7)</f>
        <v>y</v>
      </c>
      <c r="F7" s="277" t="str">
        <f t="shared" si="4"/>
        <v>y</v>
      </c>
      <c r="G7" s="277" t="str">
        <f t="shared" si="4"/>
        <v>y</v>
      </c>
      <c r="H7" s="277" t="str">
        <f t="shared" ref="H7:H9" si="5">IF(H$2="","",E7)</f>
        <v>y</v>
      </c>
      <c r="I7" s="278" t="s">
        <v>132</v>
      </c>
      <c r="K7" s="111" t="s">
        <v>107</v>
      </c>
    </row>
    <row r="8" spans="1:11" ht="18" customHeight="1">
      <c r="A8" s="273" t="str">
        <f>OVERALL!A8</f>
        <v>CONTACT NUMBER PROMINENT ON HOMEPAGE</v>
      </c>
      <c r="B8" s="274">
        <f t="shared" si="2"/>
        <v>0.16666666666666666</v>
      </c>
      <c r="C8" s="275">
        <f t="shared" si="3"/>
        <v>6</v>
      </c>
      <c r="D8" s="278" t="s">
        <v>133</v>
      </c>
      <c r="E8" s="277" t="str">
        <f t="shared" ref="E8:G8" si="6">IF(E$2="","",D8)</f>
        <v>n</v>
      </c>
      <c r="F8" s="277" t="str">
        <f t="shared" si="6"/>
        <v>n</v>
      </c>
      <c r="G8" s="277" t="str">
        <f t="shared" si="6"/>
        <v>n</v>
      </c>
      <c r="H8" s="277" t="str">
        <f t="shared" si="5"/>
        <v>n</v>
      </c>
      <c r="I8" s="278" t="s">
        <v>132</v>
      </c>
      <c r="K8" s="105" t="s">
        <v>108</v>
      </c>
    </row>
    <row r="9" spans="1:11" ht="18" customHeight="1">
      <c r="A9" s="273" t="str">
        <f>OVERALL!A9</f>
        <v>CONTACT NUMBER PROMINENT IN 'CONTACT US'</v>
      </c>
      <c r="B9" s="274">
        <f t="shared" si="2"/>
        <v>1</v>
      </c>
      <c r="C9" s="275">
        <f t="shared" si="3"/>
        <v>6</v>
      </c>
      <c r="D9" s="278" t="s">
        <v>132</v>
      </c>
      <c r="E9" s="277" t="str">
        <f t="shared" ref="E9:G9" si="7">IF(E$2="","",D9)</f>
        <v>y</v>
      </c>
      <c r="F9" s="277" t="str">
        <f t="shared" si="7"/>
        <v>y</v>
      </c>
      <c r="G9" s="277" t="str">
        <f t="shared" si="7"/>
        <v>y</v>
      </c>
      <c r="H9" s="277" t="str">
        <f t="shared" si="5"/>
        <v>y</v>
      </c>
      <c r="I9" s="278" t="s">
        <v>132</v>
      </c>
      <c r="K9" s="94" t="s">
        <v>70</v>
      </c>
    </row>
    <row r="10" spans="1:11" ht="18" customHeight="1">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c r="A11" s="269" t="str">
        <f>OVERALL!A11</f>
        <v>DESIGN</v>
      </c>
      <c r="B11" s="270">
        <f>AVERAGE(B12:B18)</f>
        <v>0.52380952380952384</v>
      </c>
      <c r="C11" s="271">
        <f>B11*OVERALL!C11</f>
        <v>0.13095238095238096</v>
      </c>
      <c r="D11" s="272">
        <f>(COUNTIF(D12:D18, "y")/D19)*OVERALL!$C$11</f>
        <v>0.14285714285714285</v>
      </c>
      <c r="E11" s="272">
        <f>(COUNTIF(E12:E18, "y")/E19)*OVERALL!$C$11</f>
        <v>0.14285714285714285</v>
      </c>
      <c r="F11" s="272">
        <f>(COUNTIF(F12:F18, "y")/F19)*OVERALL!$C$11</f>
        <v>0.14285714285714285</v>
      </c>
      <c r="G11" s="272">
        <f>(COUNTIF(G12:G18, "y")/G19)*OVERALL!$C$11</f>
        <v>0.14285714285714285</v>
      </c>
      <c r="H11" s="272">
        <f>(COUNTIF(H12:H18, "y")/H19)*OVERALL!$C$11</f>
        <v>0.10714285714285714</v>
      </c>
      <c r="I11" s="272">
        <f>(COUNTIF(I12:I18, "y")/I19)*OVERALL!$C$11</f>
        <v>0.125</v>
      </c>
      <c r="K11" s="128" t="s">
        <v>110</v>
      </c>
    </row>
    <row r="12" spans="1:11" ht="18" customHeight="1">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c r="A13" s="273" t="str">
        <f>OVERALL!A13</f>
        <v>MAX. 3 MENU LAYERS</v>
      </c>
      <c r="B13" s="274">
        <f t="shared" si="9"/>
        <v>0.66666666666666663</v>
      </c>
      <c r="C13" s="275">
        <f t="shared" si="10"/>
        <v>6</v>
      </c>
      <c r="D13" s="277" t="str">
        <f t="shared" ref="D13:I13" si="12">IF(D59&lt;=3, "y", "n")</f>
        <v>y</v>
      </c>
      <c r="E13" s="277" t="str">
        <f t="shared" si="12"/>
        <v>y</v>
      </c>
      <c r="F13" s="277" t="str">
        <f t="shared" si="12"/>
        <v>y</v>
      </c>
      <c r="G13" s="277" t="str">
        <f t="shared" si="12"/>
        <v>y</v>
      </c>
      <c r="H13" s="277" t="str">
        <f t="shared" si="12"/>
        <v>n</v>
      </c>
      <c r="I13" s="277" t="str">
        <f t="shared" si="12"/>
        <v>n</v>
      </c>
      <c r="K13" s="134" t="s">
        <v>111</v>
      </c>
    </row>
    <row r="14" spans="1:11" ht="18" customHeight="1">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c r="A16" s="273" t="str">
        <f>OVERALL!A16</f>
        <v>MAX. 2 POST MENU MESSAGES</v>
      </c>
      <c r="B16" s="274">
        <f t="shared" si="9"/>
        <v>0</v>
      </c>
      <c r="C16" s="275">
        <f t="shared" si="10"/>
        <v>6</v>
      </c>
      <c r="D16" s="276" t="s">
        <v>133</v>
      </c>
      <c r="E16" s="276" t="s">
        <v>133</v>
      </c>
      <c r="F16" s="276" t="s">
        <v>133</v>
      </c>
      <c r="G16" s="276" t="s">
        <v>133</v>
      </c>
      <c r="H16" s="276" t="s">
        <v>133</v>
      </c>
      <c r="I16" s="276" t="s">
        <v>133</v>
      </c>
      <c r="K16" s="146" t="s">
        <v>113</v>
      </c>
    </row>
    <row r="17" spans="1:11" ht="18" customHeight="1">
      <c r="A17" s="273" t="str">
        <f>OVERALL!A17</f>
        <v>ADVISED WAIT TIME OR QUEUE POSITION</v>
      </c>
      <c r="B17" s="274">
        <f t="shared" si="9"/>
        <v>0</v>
      </c>
      <c r="C17" s="275">
        <f t="shared" si="10"/>
        <v>5</v>
      </c>
      <c r="D17" s="283" t="s">
        <v>133</v>
      </c>
      <c r="E17" s="283" t="s">
        <v>133</v>
      </c>
      <c r="F17" s="283" t="s">
        <v>133</v>
      </c>
      <c r="G17" s="283" t="s">
        <v>133</v>
      </c>
      <c r="H17" s="283" t="s">
        <v>133</v>
      </c>
      <c r="I17" s="283" t="s">
        <v>68</v>
      </c>
      <c r="K17" s="140" t="s">
        <v>114</v>
      </c>
    </row>
    <row r="18" spans="1:11" ht="18" customHeight="1">
      <c r="A18" s="273" t="str">
        <f>OVERALL!A18</f>
        <v>NO REDUNDANT MESSAGES</v>
      </c>
      <c r="B18" s="274">
        <f t="shared" si="9"/>
        <v>1</v>
      </c>
      <c r="C18" s="275">
        <f t="shared" si="10"/>
        <v>6</v>
      </c>
      <c r="D18" s="276" t="s">
        <v>132</v>
      </c>
      <c r="E18" s="276" t="s">
        <v>132</v>
      </c>
      <c r="F18" s="276" t="s">
        <v>132</v>
      </c>
      <c r="G18" s="276" t="s">
        <v>132</v>
      </c>
      <c r="H18" s="276" t="s">
        <v>132</v>
      </c>
      <c r="I18" s="276" t="s">
        <v>132</v>
      </c>
    </row>
    <row r="19" spans="1:11" ht="18" customHeight="1">
      <c r="A19" s="279"/>
      <c r="C19" s="280"/>
      <c r="D19" s="281">
        <f t="shared" ref="D19:I19" si="13">COUNTA(D12:D18)-COUNTIF(D12:D18, "-")</f>
        <v>7</v>
      </c>
      <c r="E19" s="281">
        <f t="shared" si="13"/>
        <v>7</v>
      </c>
      <c r="F19" s="281">
        <f t="shared" si="13"/>
        <v>7</v>
      </c>
      <c r="G19" s="281">
        <f t="shared" si="13"/>
        <v>7</v>
      </c>
      <c r="H19" s="281">
        <f t="shared" si="13"/>
        <v>7</v>
      </c>
      <c r="I19" s="281">
        <f t="shared" si="13"/>
        <v>6</v>
      </c>
    </row>
    <row r="20" spans="1:11" ht="18" customHeight="1">
      <c r="A20" s="269" t="str">
        <f>OVERALL!A20</f>
        <v>EASE</v>
      </c>
      <c r="B20" s="270">
        <f>AVERAGE(B21:B24)</f>
        <v>0.66666666666666663</v>
      </c>
      <c r="C20" s="271">
        <f>B20*OVERALL!C20</f>
        <v>0.13333333333333333</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v>
      </c>
      <c r="I20" s="272">
        <f>(COUNTIF(I21:I24, "y")/I25)*OVERALL!$C$20</f>
        <v>0.1</v>
      </c>
    </row>
    <row r="21" spans="1:11" ht="18" customHeight="1">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c r="A22" s="273" t="str">
        <f>OVERALL!A22</f>
        <v>ACCEPTED ALL RESPONSES &amp; SELECTIONS</v>
      </c>
      <c r="B22" s="274">
        <f t="shared" si="14"/>
        <v>0.66666666666666663</v>
      </c>
      <c r="C22" s="275">
        <f t="shared" si="15"/>
        <v>6</v>
      </c>
      <c r="D22" s="276" t="s">
        <v>132</v>
      </c>
      <c r="E22" s="282" t="s">
        <v>132</v>
      </c>
      <c r="F22" s="276" t="s">
        <v>132</v>
      </c>
      <c r="G22" s="276" t="s">
        <v>132</v>
      </c>
      <c r="H22" s="282" t="s">
        <v>133</v>
      </c>
      <c r="I22" s="282" t="s">
        <v>133</v>
      </c>
    </row>
    <row r="23" spans="1:11" ht="18" customHeight="1">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c r="A24" s="273" t="str">
        <f>OVERALL!A24</f>
        <v>OBVIOUS PROGRESSION</v>
      </c>
      <c r="B24" s="274">
        <f t="shared" si="14"/>
        <v>0</v>
      </c>
      <c r="C24" s="275">
        <f t="shared" si="15"/>
        <v>6</v>
      </c>
      <c r="D24" s="276" t="s">
        <v>133</v>
      </c>
      <c r="E24" s="276" t="s">
        <v>133</v>
      </c>
      <c r="F24" s="282" t="s">
        <v>133</v>
      </c>
      <c r="G24" s="276" t="s">
        <v>133</v>
      </c>
      <c r="H24" s="282" t="s">
        <v>133</v>
      </c>
      <c r="I24" s="276" t="s">
        <v>133</v>
      </c>
    </row>
    <row r="25" spans="1:11" ht="18" customHeight="1">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c r="A28" s="273" t="str">
        <f>OVERALL!A28</f>
        <v>NATURAL &amp; WELCOMING VOICEOVER</v>
      </c>
      <c r="B28" s="274">
        <f t="shared" si="17"/>
        <v>0</v>
      </c>
      <c r="C28" s="275">
        <f t="shared" si="18"/>
        <v>6</v>
      </c>
      <c r="D28" s="276" t="s">
        <v>133</v>
      </c>
      <c r="E28" s="276" t="s">
        <v>133</v>
      </c>
      <c r="F28" s="276" t="s">
        <v>133</v>
      </c>
      <c r="G28" s="276" t="s">
        <v>133</v>
      </c>
      <c r="H28" s="276" t="s">
        <v>133</v>
      </c>
      <c r="I28" s="276" t="s">
        <v>133</v>
      </c>
    </row>
    <row r="29" spans="1:11" ht="18" customHeight="1">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c r="A31" s="273" t="str">
        <f>OVERALL!A31</f>
        <v>CLEAR &amp; CONCISE MESSAGES</v>
      </c>
      <c r="B31" s="274">
        <f t="shared" si="17"/>
        <v>0</v>
      </c>
      <c r="C31" s="275">
        <f t="shared" si="18"/>
        <v>6</v>
      </c>
      <c r="D31" s="276" t="s">
        <v>133</v>
      </c>
      <c r="E31" s="276" t="s">
        <v>133</v>
      </c>
      <c r="F31" s="282" t="s">
        <v>133</v>
      </c>
      <c r="G31" s="276" t="s">
        <v>133</v>
      </c>
      <c r="H31" s="282" t="s">
        <v>133</v>
      </c>
      <c r="I31" s="282" t="s">
        <v>133</v>
      </c>
    </row>
    <row r="32" spans="1:11" ht="18" customHeight="1">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c r="A33" s="269" t="str">
        <f>OVERALL!A33</f>
        <v>TIMING</v>
      </c>
      <c r="B33" s="270">
        <f>AVERAGE(B34:B41)</f>
        <v>0.20833333333333331</v>
      </c>
      <c r="C33" s="271">
        <f>B33*OVERALL!C33</f>
        <v>5.2083333333333329E-2</v>
      </c>
      <c r="D33" s="272">
        <f>(COUNTIF(D34:D41, "y")/D42)*OVERALL!$C$33</f>
        <v>0.125</v>
      </c>
      <c r="E33" s="272">
        <f>(COUNTIF(E34:E41, "y")/E42)*OVERALL!$C$33</f>
        <v>6.25E-2</v>
      </c>
      <c r="F33" s="272">
        <f>(COUNTIF(F34:F41, "y")/F42)*OVERALL!$C$33</f>
        <v>3.125E-2</v>
      </c>
      <c r="G33" s="272">
        <f>(COUNTIF(G34:G41, "y")/G42)*OVERALL!$C$33</f>
        <v>9.375E-2</v>
      </c>
      <c r="H33" s="272">
        <f>(COUNTIF(H34:H41, "y")/H42)*OVERALL!$C$33</f>
        <v>0</v>
      </c>
      <c r="I33" s="272">
        <f>(COUNTIF(I34:I41, "y")/I42)*OVERALL!$C$33</f>
        <v>0</v>
      </c>
    </row>
    <row r="34" spans="1:17" ht="18" customHeight="1">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c r="A35" s="273" t="str">
        <f>OVERALL!A34</f>
        <v>NAVIGATION TIME &lt;= 30 secs</v>
      </c>
      <c r="B35" s="274">
        <f t="shared" si="20"/>
        <v>0.5</v>
      </c>
      <c r="C35" s="275">
        <f t="shared" si="21"/>
        <v>6</v>
      </c>
      <c r="D35" s="285" t="str">
        <f t="shared" ref="D35:I35" si="23">IF(D80&lt;=TIMEVALUE("0:0:30"),"y","n")</f>
        <v>y</v>
      </c>
      <c r="E35" s="285" t="str">
        <f t="shared" si="23"/>
        <v>y</v>
      </c>
      <c r="F35" s="285" t="str">
        <f t="shared" si="23"/>
        <v>n</v>
      </c>
      <c r="G35" s="285" t="str">
        <f t="shared" si="23"/>
        <v>y</v>
      </c>
      <c r="H35" s="285" t="str">
        <f t="shared" si="23"/>
        <v>n</v>
      </c>
      <c r="I35" s="285" t="str">
        <f t="shared" si="23"/>
        <v>n</v>
      </c>
      <c r="K35" s="180"/>
    </row>
    <row r="36" spans="1:17" ht="18" customHeight="1">
      <c r="A36" s="273" t="str">
        <f>OVERALL!A35</f>
        <v>NAVIGATION TIME &lt;= 1 MIN</v>
      </c>
      <c r="B36" s="274">
        <f t="shared" si="20"/>
        <v>0.66666666666666663</v>
      </c>
      <c r="C36" s="275">
        <f t="shared" si="21"/>
        <v>6</v>
      </c>
      <c r="D36" s="285" t="str">
        <f t="shared" ref="D36:I36" si="24">IF(D80&lt;=TIMEVALUE("0:01:00"),"y","n")</f>
        <v>y</v>
      </c>
      <c r="E36" s="285" t="str">
        <f t="shared" si="24"/>
        <v>y</v>
      </c>
      <c r="F36" s="285" t="str">
        <f t="shared" si="24"/>
        <v>y</v>
      </c>
      <c r="G36" s="285" t="str">
        <f t="shared" si="24"/>
        <v>y</v>
      </c>
      <c r="H36" s="285" t="str">
        <f t="shared" si="24"/>
        <v>n</v>
      </c>
      <c r="I36" s="285" t="str">
        <f t="shared" si="24"/>
        <v>n</v>
      </c>
    </row>
    <row r="37" spans="1:17" ht="18" customHeight="1">
      <c r="A37" s="273" t="str">
        <f>OVERALL!A37</f>
        <v>WAIT TIME &lt;= 10 SECS</v>
      </c>
      <c r="B37" s="274">
        <f t="shared" si="20"/>
        <v>0</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n</v>
      </c>
    </row>
    <row r="38" spans="1:17" ht="18" customHeight="1">
      <c r="A38" s="273" t="str">
        <f>OVERALL!A38</f>
        <v>WAIT TIME &lt;= 30 SECS</v>
      </c>
      <c r="B38" s="274">
        <f t="shared" si="20"/>
        <v>0</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n</v>
      </c>
    </row>
    <row r="39" spans="1:17" ht="18" customHeight="1">
      <c r="A39" s="273" t="str">
        <f>OVERALL!A39</f>
        <v>WAIT TIME &lt;= 2 MINS</v>
      </c>
      <c r="B39" s="274">
        <f t="shared" si="20"/>
        <v>0</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n</v>
      </c>
    </row>
    <row r="40" spans="1:17" ht="18" customHeight="1">
      <c r="A40" s="273" t="str">
        <f>OVERALL!A40</f>
        <v>WAIT TIME &lt;= 5 MINS</v>
      </c>
      <c r="B40" s="274">
        <f t="shared" si="20"/>
        <v>0.16666666666666666</v>
      </c>
      <c r="C40" s="275">
        <f t="shared" si="21"/>
        <v>6</v>
      </c>
      <c r="D40" s="287" t="str">
        <f t="shared" ref="D40:I40" si="28">IF(D$82="-", "-", IF(D$82&lt;=TIMEVALUE("0:05:00"),"y","n"))</f>
        <v>y</v>
      </c>
      <c r="E40" s="287" t="str">
        <f t="shared" si="28"/>
        <v>n</v>
      </c>
      <c r="F40" s="287" t="str">
        <f t="shared" si="28"/>
        <v>n</v>
      </c>
      <c r="G40" s="287" t="str">
        <f t="shared" si="28"/>
        <v>n</v>
      </c>
      <c r="H40" s="287" t="str">
        <f t="shared" si="28"/>
        <v>n</v>
      </c>
      <c r="I40" s="287" t="str">
        <f t="shared" si="28"/>
        <v>n</v>
      </c>
      <c r="J40" s="182"/>
    </row>
    <row r="41" spans="1:17" ht="18" customHeight="1">
      <c r="A41" s="273" t="str">
        <f>OVERALL!A41</f>
        <v>WAIT TIME &lt; 10 MINS</v>
      </c>
      <c r="B41" s="274">
        <f t="shared" si="20"/>
        <v>0.33333333333333331</v>
      </c>
      <c r="C41" s="275">
        <f t="shared" si="21"/>
        <v>6</v>
      </c>
      <c r="D41" s="287" t="str">
        <f t="shared" ref="D41:I41" si="29">IF(D$82="-", "-", IF(D$82&lt;TIMEVALUE("0:10:00"),"y","n"))</f>
        <v>y</v>
      </c>
      <c r="E41" s="287" t="str">
        <f t="shared" si="29"/>
        <v>n</v>
      </c>
      <c r="F41" s="287" t="str">
        <f t="shared" si="29"/>
        <v>n</v>
      </c>
      <c r="G41" s="287" t="str">
        <f t="shared" si="29"/>
        <v>y</v>
      </c>
      <c r="H41" s="287" t="str">
        <f t="shared" si="29"/>
        <v>n</v>
      </c>
      <c r="I41" s="287" t="str">
        <f t="shared" si="29"/>
        <v>n</v>
      </c>
    </row>
    <row r="42" spans="1:17" ht="18" customHeight="1">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2"/>
      <c r="M42" s="413"/>
      <c r="N42" s="413"/>
      <c r="O42" s="413"/>
      <c r="P42" s="413"/>
      <c r="Q42" s="417"/>
    </row>
    <row r="43" spans="1:17" ht="18" customHeight="1">
      <c r="A43" s="294" t="str">
        <f>OVERALL!A43</f>
        <v>OVERALL % ACCESS DEDUCTIONS</v>
      </c>
      <c r="B43" s="295">
        <f>SUM(L52:Q52)/C2</f>
        <v>1</v>
      </c>
      <c r="C43" s="271" t="str">
        <f>OVERALL!C43</f>
        <v>PENALTY</v>
      </c>
      <c r="D43" s="296">
        <f t="shared" ref="D43:I43" si="31">L43</f>
        <v>-0.2</v>
      </c>
      <c r="E43" s="296">
        <f t="shared" si="31"/>
        <v>-0.7</v>
      </c>
      <c r="F43" s="296">
        <f t="shared" si="31"/>
        <v>-0.7</v>
      </c>
      <c r="G43" s="296">
        <f t="shared" si="31"/>
        <v>-0.2</v>
      </c>
      <c r="H43" s="296">
        <f t="shared" si="31"/>
        <v>-0.7</v>
      </c>
      <c r="I43" s="296">
        <f t="shared" si="31"/>
        <v>-0.7</v>
      </c>
      <c r="L43" s="297">
        <f t="shared" ref="L43:Q43" si="32">IF(SUM(L44:L51)=0%,0%,SUM(L44:L51))</f>
        <v>-0.2</v>
      </c>
      <c r="M43" s="297">
        <f t="shared" si="32"/>
        <v>-0.7</v>
      </c>
      <c r="N43" s="297">
        <f t="shared" si="32"/>
        <v>-0.7</v>
      </c>
      <c r="O43" s="297">
        <f t="shared" si="32"/>
        <v>-0.2</v>
      </c>
      <c r="P43" s="297">
        <f t="shared" si="32"/>
        <v>-0.7</v>
      </c>
      <c r="Q43" s="297">
        <f t="shared" si="32"/>
        <v>-0.7</v>
      </c>
    </row>
    <row r="44" spans="1:17" ht="18" customHeight="1">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c r="A48" s="298" t="str">
        <f>OVERALL!A48</f>
        <v>PERSISTENT PUSH TO ONLINE CHANNELS</v>
      </c>
      <c r="B48" s="274">
        <f t="shared" si="33"/>
        <v>1</v>
      </c>
      <c r="C48" s="299">
        <f>OVERALL!C48</f>
        <v>-0.2</v>
      </c>
      <c r="D48" s="276" t="s">
        <v>132</v>
      </c>
      <c r="E48" s="282" t="s">
        <v>132</v>
      </c>
      <c r="F48" s="282" t="s">
        <v>132</v>
      </c>
      <c r="G48" s="276" t="s">
        <v>132</v>
      </c>
      <c r="H48" s="282" t="s">
        <v>132</v>
      </c>
      <c r="I48" s="282" t="s">
        <v>132</v>
      </c>
      <c r="L48" s="300">
        <f t="shared" ref="L48:Q48" si="38">IF(D48="y",$C48,"")</f>
        <v>-0.2</v>
      </c>
      <c r="M48" s="300">
        <f t="shared" si="38"/>
        <v>-0.2</v>
      </c>
      <c r="N48" s="300">
        <f t="shared" si="38"/>
        <v>-0.2</v>
      </c>
      <c r="O48" s="300">
        <f t="shared" si="38"/>
        <v>-0.2</v>
      </c>
      <c r="P48" s="300">
        <f t="shared" si="38"/>
        <v>-0.2</v>
      </c>
      <c r="Q48" s="300">
        <f t="shared" si="38"/>
        <v>-0.2</v>
      </c>
    </row>
    <row r="49" spans="1:17" ht="15.75" customHeight="1">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c r="A51" s="301" t="str">
        <f>OVERALL!A51</f>
        <v>NOT ANSWERED IN TIME</v>
      </c>
      <c r="B51" s="302">
        <f t="shared" si="33"/>
        <v>0.66666666666666663</v>
      </c>
      <c r="C51" s="303">
        <f>OVERALL!C51</f>
        <v>-0.5</v>
      </c>
      <c r="D51" s="304" t="s">
        <v>133</v>
      </c>
      <c r="E51" s="304" t="s">
        <v>132</v>
      </c>
      <c r="F51" s="304" t="s">
        <v>132</v>
      </c>
      <c r="G51" s="305" t="s">
        <v>133</v>
      </c>
      <c r="H51" s="304" t="s">
        <v>132</v>
      </c>
      <c r="I51" s="304" t="s">
        <v>132</v>
      </c>
      <c r="L51" s="306" t="str">
        <f t="shared" ref="L51:Q51" si="41">IF(D51="y",$C51,"")</f>
        <v/>
      </c>
      <c r="M51" s="306">
        <f t="shared" si="41"/>
        <v>-0.5</v>
      </c>
      <c r="N51" s="306">
        <f t="shared" si="41"/>
        <v>-0.5</v>
      </c>
      <c r="O51" s="306" t="str">
        <f t="shared" si="41"/>
        <v/>
      </c>
      <c r="P51" s="306">
        <f t="shared" si="41"/>
        <v>-0.5</v>
      </c>
      <c r="Q51" s="306">
        <f t="shared" si="41"/>
        <v>-0.5</v>
      </c>
    </row>
    <row r="52" spans="1:17" ht="15.75" customHeight="1">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1</v>
      </c>
      <c r="P52" s="309">
        <f t="shared" si="42"/>
        <v>1</v>
      </c>
      <c r="Q52" s="309">
        <f t="shared" si="42"/>
        <v>1</v>
      </c>
    </row>
    <row r="53" spans="1:17" ht="15.75" customHeight="1">
      <c r="A53" s="288"/>
      <c r="B53" s="289"/>
      <c r="C53" s="289"/>
      <c r="D53" s="281">
        <f t="shared" ref="D53:I53" si="43">COUNTIF(D44:D52, "y")</f>
        <v>1</v>
      </c>
      <c r="E53" s="281">
        <f t="shared" si="43"/>
        <v>2</v>
      </c>
      <c r="F53" s="281">
        <f t="shared" si="43"/>
        <v>2</v>
      </c>
      <c r="G53" s="281">
        <f t="shared" si="43"/>
        <v>1</v>
      </c>
      <c r="H53" s="281">
        <f t="shared" si="43"/>
        <v>2</v>
      </c>
      <c r="I53" s="281">
        <f t="shared" si="43"/>
        <v>2</v>
      </c>
      <c r="J53" s="94" t="s">
        <v>70</v>
      </c>
    </row>
    <row r="54" spans="1:17" ht="15.75" customHeight="1">
      <c r="A54" s="406" t="str">
        <f>OVERALL!A54</f>
        <v>ADDITIONAL INSIGHT</v>
      </c>
      <c r="B54" s="407"/>
      <c r="C54" s="310" t="s">
        <v>70</v>
      </c>
      <c r="D54" s="311"/>
      <c r="E54" s="311"/>
      <c r="F54" s="311"/>
      <c r="G54" s="311"/>
      <c r="H54" s="311"/>
      <c r="I54" s="311"/>
      <c r="L54" s="94" t="s">
        <v>70</v>
      </c>
    </row>
    <row r="55" spans="1:17" ht="15.75" customHeight="1">
      <c r="A55" s="312" t="str">
        <f>OVERALL!A55</f>
        <v>CALL ANSWERED-ACCESS</v>
      </c>
      <c r="B55" s="313">
        <f t="shared" ref="B55:B58" si="44">IF(C55=0,"-",COUNTIF(D55:I55, "y")/C55)</f>
        <v>0.33333333333333331</v>
      </c>
      <c r="C55" s="314">
        <f t="shared" ref="C55:C62" si="45">$C$2-COUNTIF(D55:I55, "-")</f>
        <v>6</v>
      </c>
      <c r="D55" s="315" t="str">
        <f t="shared" ref="D55:I55" si="46">IF(D51="y","n",IF(D52="y","n","y"))</f>
        <v>y</v>
      </c>
      <c r="E55" s="315" t="str">
        <f t="shared" si="46"/>
        <v>n</v>
      </c>
      <c r="F55" s="315" t="str">
        <f t="shared" si="46"/>
        <v>n</v>
      </c>
      <c r="G55" s="315" t="str">
        <f t="shared" si="46"/>
        <v>y</v>
      </c>
      <c r="H55" s="315" t="str">
        <f t="shared" si="46"/>
        <v>n</v>
      </c>
      <c r="I55" s="315" t="str">
        <f t="shared" si="46"/>
        <v>n</v>
      </c>
    </row>
    <row r="56" spans="1:17" ht="15.75" customHeight="1">
      <c r="A56" s="273" t="str">
        <f>OVERALL!A56</f>
        <v>MENU IVR</v>
      </c>
      <c r="B56" s="274">
        <f t="shared" si="44"/>
        <v>0</v>
      </c>
      <c r="C56" s="275">
        <f t="shared" si="45"/>
        <v>6</v>
      </c>
      <c r="D56" s="316" t="s">
        <v>133</v>
      </c>
      <c r="E56" s="316" t="s">
        <v>133</v>
      </c>
      <c r="F56" s="316" t="s">
        <v>133</v>
      </c>
      <c r="G56" s="316" t="s">
        <v>133</v>
      </c>
      <c r="H56" s="316" t="s">
        <v>133</v>
      </c>
      <c r="I56" s="316" t="s">
        <v>133</v>
      </c>
    </row>
    <row r="57" spans="1:17" ht="15.75" customHeight="1">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c r="A58" s="273" t="str">
        <f>OVERALL!A58</f>
        <v>HYBRID IVR</v>
      </c>
      <c r="B58" s="274">
        <f t="shared" si="44"/>
        <v>1</v>
      </c>
      <c r="C58" s="275">
        <f t="shared" si="45"/>
        <v>6</v>
      </c>
      <c r="D58" s="276" t="s">
        <v>132</v>
      </c>
      <c r="E58" s="276" t="s">
        <v>132</v>
      </c>
      <c r="F58" s="276" t="s">
        <v>132</v>
      </c>
      <c r="G58" s="276" t="s">
        <v>132</v>
      </c>
      <c r="H58" s="276" t="s">
        <v>132</v>
      </c>
      <c r="I58" s="276" t="s">
        <v>132</v>
      </c>
      <c r="L58" s="94" t="s">
        <v>70</v>
      </c>
    </row>
    <row r="59" spans="1:17" ht="15.75" customHeight="1">
      <c r="A59" s="273" t="str">
        <f>OVERALL!A59</f>
        <v>NUMBER OF MENU LAYERS</v>
      </c>
      <c r="B59" s="319">
        <f>IF(C59=0,"-",SUM(D59:I59)/C59)</f>
        <v>3.8333333333333335</v>
      </c>
      <c r="C59" s="275">
        <f t="shared" si="45"/>
        <v>6</v>
      </c>
      <c r="D59" s="320">
        <v>3</v>
      </c>
      <c r="E59" s="320">
        <v>3</v>
      </c>
      <c r="F59" s="320">
        <v>3</v>
      </c>
      <c r="G59" s="320">
        <v>3</v>
      </c>
      <c r="H59" s="320">
        <v>6</v>
      </c>
      <c r="I59" s="320">
        <v>5</v>
      </c>
    </row>
    <row r="60" spans="1:17" ht="15.75" customHeight="1">
      <c r="A60" s="273" t="str">
        <f>OVERALL!A60</f>
        <v>ACCOUNT ID REQUEST</v>
      </c>
      <c r="B60" s="274">
        <f t="shared" ref="B60:B62" si="47">IF(C60=0,"-",COUNTIF(D60:I60, "y")/C60)</f>
        <v>0.33333333333333331</v>
      </c>
      <c r="C60" s="275">
        <f t="shared" si="45"/>
        <v>6</v>
      </c>
      <c r="D60" s="282" t="s">
        <v>133</v>
      </c>
      <c r="E60" s="282" t="s">
        <v>133</v>
      </c>
      <c r="F60" s="282" t="s">
        <v>133</v>
      </c>
      <c r="G60" s="276" t="s">
        <v>133</v>
      </c>
      <c r="H60" s="282" t="s">
        <v>132</v>
      </c>
      <c r="I60" s="282" t="s">
        <v>132</v>
      </c>
    </row>
    <row r="61" spans="1:17" ht="15.75" customHeight="1">
      <c r="A61" s="273" t="str">
        <f>OVERALL!A61</f>
        <v>CALLBACKS OFFERED FOR DELAYS</v>
      </c>
      <c r="B61" s="274">
        <f t="shared" si="47"/>
        <v>0</v>
      </c>
      <c r="C61" s="275">
        <f t="shared" si="45"/>
        <v>6</v>
      </c>
      <c r="D61" s="283" t="s">
        <v>133</v>
      </c>
      <c r="E61" s="283" t="s">
        <v>133</v>
      </c>
      <c r="F61" s="283" t="s">
        <v>133</v>
      </c>
      <c r="G61" s="283" t="s">
        <v>133</v>
      </c>
      <c r="H61" s="283" t="s">
        <v>133</v>
      </c>
      <c r="I61" s="283" t="s">
        <v>133</v>
      </c>
    </row>
    <row r="62" spans="1:17" ht="15.75" customHeight="1">
      <c r="A62" s="273" t="str">
        <f>OVERALL!A62</f>
        <v>CALLBACK OFFERED AT START</v>
      </c>
      <c r="B62" s="274">
        <f t="shared" si="47"/>
        <v>0</v>
      </c>
      <c r="C62" s="275">
        <f t="shared" si="45"/>
        <v>6</v>
      </c>
      <c r="D62" s="283" t="s">
        <v>133</v>
      </c>
      <c r="E62" s="283" t="s">
        <v>133</v>
      </c>
      <c r="F62" s="283" t="s">
        <v>161</v>
      </c>
      <c r="G62" s="283" t="s">
        <v>133</v>
      </c>
      <c r="H62" s="283" t="s">
        <v>133</v>
      </c>
      <c r="I62" s="283" t="s">
        <v>133</v>
      </c>
    </row>
    <row r="63" spans="1:17" ht="15.75" customHeight="1">
      <c r="A63" s="322"/>
      <c r="B63" s="323"/>
      <c r="C63" s="324"/>
      <c r="D63" s="325"/>
      <c r="E63" s="325"/>
      <c r="F63" s="325"/>
      <c r="G63" s="325"/>
      <c r="H63" s="325"/>
      <c r="I63" s="325"/>
    </row>
    <row r="64" spans="1:17" ht="15.75" customHeight="1">
      <c r="A64" s="326" t="s">
        <v>136</v>
      </c>
      <c r="B64" s="327"/>
      <c r="C64" s="327"/>
      <c r="D64" s="327"/>
      <c r="E64" s="327"/>
      <c r="F64" s="327"/>
      <c r="G64" s="327"/>
      <c r="H64" s="327"/>
      <c r="I64" s="327"/>
    </row>
    <row r="65" spans="1:16" ht="15.75" customHeight="1">
      <c r="A65" s="328" t="s">
        <v>137</v>
      </c>
      <c r="B65" s="329">
        <f t="shared" ref="B65:B70" si="48">AVERAGE(D65:I65)</f>
        <v>1.273148148148148E-4</v>
      </c>
      <c r="C65" s="330"/>
      <c r="D65" s="331">
        <v>1.273148148148148E-4</v>
      </c>
      <c r="E65" s="331">
        <v>1.273148148148148E-4</v>
      </c>
      <c r="F65" s="331">
        <v>1.273148148148148E-4</v>
      </c>
      <c r="G65" s="331">
        <v>1.273148148148148E-4</v>
      </c>
      <c r="H65" s="331">
        <v>1.273148148148148E-4</v>
      </c>
      <c r="I65" s="331">
        <v>1.273148148148148E-4</v>
      </c>
      <c r="K65" s="333"/>
      <c r="L65" s="333"/>
      <c r="M65" s="333"/>
      <c r="N65" s="333"/>
      <c r="O65" s="333"/>
      <c r="P65" s="333"/>
    </row>
    <row r="66" spans="1:16" ht="15.75" customHeight="1">
      <c r="A66" s="334" t="s">
        <v>138</v>
      </c>
      <c r="B66" s="335">
        <f t="shared" si="48"/>
        <v>6.8865740740740736E-4</v>
      </c>
      <c r="C66" s="336"/>
      <c r="D66" s="337">
        <v>4.7453703703703704E-4</v>
      </c>
      <c r="E66" s="337">
        <v>4.7453703703703704E-4</v>
      </c>
      <c r="F66" s="337">
        <v>5.0925925925925921E-4</v>
      </c>
      <c r="G66" s="337">
        <v>4.3981481481481481E-4</v>
      </c>
      <c r="H66" s="337">
        <v>1.3541666666666667E-3</v>
      </c>
      <c r="I66" s="337">
        <v>8.7962962962962962E-4</v>
      </c>
      <c r="K66" s="333"/>
      <c r="L66" s="333"/>
      <c r="M66" s="333"/>
      <c r="N66" s="333"/>
      <c r="O66" s="333"/>
      <c r="P66" s="333"/>
    </row>
    <row r="67" spans="1:16" ht="15.75" customHeight="1">
      <c r="A67" s="338" t="s">
        <v>139</v>
      </c>
      <c r="B67" s="335">
        <f t="shared" si="48"/>
        <v>6.8865740740740736E-4</v>
      </c>
      <c r="C67" s="336"/>
      <c r="D67" s="339">
        <v>4.7453703703703704E-4</v>
      </c>
      <c r="E67" s="339">
        <v>4.7453703703703704E-4</v>
      </c>
      <c r="F67" s="339">
        <v>5.0925925925925921E-4</v>
      </c>
      <c r="G67" s="339">
        <v>4.3981481481481481E-4</v>
      </c>
      <c r="H67" s="339">
        <v>1.3541666666666667E-3</v>
      </c>
      <c r="I67" s="339">
        <v>8.7962962962962962E-4</v>
      </c>
      <c r="K67" s="333"/>
      <c r="L67" s="333"/>
      <c r="M67" s="333"/>
      <c r="N67" s="333"/>
      <c r="O67" s="333"/>
      <c r="P67" s="333"/>
    </row>
    <row r="68" spans="1:16" ht="15.75" customHeight="1">
      <c r="A68" s="334" t="s">
        <v>140</v>
      </c>
      <c r="B68" s="335">
        <f t="shared" si="48"/>
        <v>6.8865740740740736E-4</v>
      </c>
      <c r="C68" s="336"/>
      <c r="D68" s="337">
        <v>4.7453703703703704E-4</v>
      </c>
      <c r="E68" s="337">
        <v>4.7453703703703704E-4</v>
      </c>
      <c r="F68" s="337">
        <v>5.0925925925925921E-4</v>
      </c>
      <c r="G68" s="337">
        <v>4.3981481481481481E-4</v>
      </c>
      <c r="H68" s="337">
        <v>1.3541666666666667E-3</v>
      </c>
      <c r="I68" s="337">
        <v>8.7962962962962962E-4</v>
      </c>
      <c r="K68" s="333"/>
      <c r="L68" s="333"/>
      <c r="M68" s="333"/>
      <c r="N68" s="333"/>
      <c r="O68" s="333"/>
      <c r="P68" s="333"/>
    </row>
    <row r="69" spans="1:16" ht="15.75" customHeight="1">
      <c r="A69" s="338" t="s">
        <v>141</v>
      </c>
      <c r="B69" s="335">
        <f t="shared" si="48"/>
        <v>1.4004629629629629E-3</v>
      </c>
      <c r="C69" s="336"/>
      <c r="D69" s="339">
        <v>1.25E-3</v>
      </c>
      <c r="E69" s="339">
        <v>1.25E-3</v>
      </c>
      <c r="F69" s="339">
        <v>1.2847222222222223E-3</v>
      </c>
      <c r="G69" s="339">
        <v>1.2037037037037038E-3</v>
      </c>
      <c r="H69" s="339">
        <v>1.8749999999999999E-3</v>
      </c>
      <c r="I69" s="339">
        <v>1.5393518518518519E-3</v>
      </c>
      <c r="K69" s="333"/>
      <c r="L69" s="333"/>
      <c r="M69" s="333"/>
      <c r="N69" s="333"/>
      <c r="O69" s="333"/>
      <c r="P69" s="333"/>
    </row>
    <row r="70" spans="1:16" ht="15.75" customHeight="1">
      <c r="A70" s="342" t="s">
        <v>142</v>
      </c>
      <c r="B70" s="343">
        <f t="shared" si="48"/>
        <v>7.5289351851851845E-3</v>
      </c>
      <c r="C70" s="344"/>
      <c r="D70" s="345">
        <v>3.5763888888888889E-3</v>
      </c>
      <c r="E70" s="345">
        <v>8.1944444444444452E-3</v>
      </c>
      <c r="F70" s="345">
        <v>8.2291666666666659E-3</v>
      </c>
      <c r="G70" s="345">
        <v>7.8703703703703696E-3</v>
      </c>
      <c r="H70" s="345">
        <v>8.819444444444444E-3</v>
      </c>
      <c r="I70" s="346">
        <v>8.4837962962962966E-3</v>
      </c>
      <c r="K70" s="333"/>
      <c r="L70" s="333"/>
      <c r="M70" s="333"/>
      <c r="N70" s="333"/>
      <c r="O70" s="333"/>
      <c r="P70" s="333"/>
    </row>
    <row r="71" spans="1:16" ht="15.75" customHeight="1"/>
    <row r="72" spans="1:16" ht="102.75" customHeight="1">
      <c r="A72" s="347" t="s">
        <v>70</v>
      </c>
      <c r="B72" s="408" t="s">
        <v>143</v>
      </c>
      <c r="C72" s="405"/>
      <c r="D72" s="348" t="s">
        <v>168</v>
      </c>
      <c r="E72" s="348"/>
      <c r="F72" s="348"/>
      <c r="G72" s="348"/>
      <c r="H72" s="348" t="s">
        <v>169</v>
      </c>
      <c r="I72" s="361"/>
    </row>
    <row r="73" spans="1:16" ht="15.75" customHeight="1">
      <c r="A73" s="347"/>
      <c r="B73" s="350"/>
      <c r="C73" s="350"/>
      <c r="D73" s="351"/>
      <c r="E73" s="351"/>
      <c r="F73" s="351"/>
      <c r="G73" s="351"/>
      <c r="H73" s="351"/>
      <c r="I73" s="351"/>
    </row>
    <row r="74" spans="1:16" ht="60" customHeight="1">
      <c r="A74" s="347" t="s">
        <v>70</v>
      </c>
      <c r="B74" s="409" t="s">
        <v>145</v>
      </c>
      <c r="C74" s="405"/>
      <c r="D74" s="415" t="s">
        <v>170</v>
      </c>
      <c r="E74" s="411"/>
      <c r="F74" s="411"/>
      <c r="G74" s="411"/>
      <c r="H74" s="411"/>
      <c r="I74" s="405"/>
    </row>
    <row r="75" spans="1:16" ht="15.75" customHeight="1"/>
    <row r="76" spans="1:16" ht="15.75" customHeight="1">
      <c r="A76" s="353" t="str">
        <f>OVERALL!A63</f>
        <v>PRE MENU MESSAGE TIME</v>
      </c>
      <c r="B76" s="354">
        <f t="shared" ref="B76:B83" si="49">IF(C76=0,"-",SUM(D76:I76)/C76)</f>
        <v>1.273148148148148E-4</v>
      </c>
      <c r="C76" s="275">
        <f t="shared" ref="C76:C83" si="50">$C$2-COUNTIF(D76:I76, "-")</f>
        <v>6</v>
      </c>
      <c r="D76" s="355">
        <f t="shared" ref="D76:I76" si="51">D65</f>
        <v>1.273148148148148E-4</v>
      </c>
      <c r="E76" s="355">
        <f t="shared" si="51"/>
        <v>1.273148148148148E-4</v>
      </c>
      <c r="F76" s="355">
        <f t="shared" si="51"/>
        <v>1.273148148148148E-4</v>
      </c>
      <c r="G76" s="355">
        <f t="shared" si="51"/>
        <v>1.273148148148148E-4</v>
      </c>
      <c r="H76" s="355">
        <f t="shared" si="51"/>
        <v>1.273148148148148E-4</v>
      </c>
      <c r="I76" s="355">
        <f t="shared" si="51"/>
        <v>1.273148148148148E-4</v>
      </c>
    </row>
    <row r="77" spans="1:16" ht="15.75" customHeight="1">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6" ht="15.75" customHeight="1">
      <c r="A78" s="353" t="str">
        <f>OVERALL!A65</f>
        <v>POST MENU MESSAGE TIME</v>
      </c>
      <c r="B78" s="354">
        <f t="shared" si="49"/>
        <v>7.1180555555555569E-4</v>
      </c>
      <c r="C78" s="275">
        <f t="shared" si="50"/>
        <v>6</v>
      </c>
      <c r="D78" s="355">
        <f t="shared" ref="D78:I78" si="53">D69-D68</f>
        <v>7.7546296296296304E-4</v>
      </c>
      <c r="E78" s="355">
        <f t="shared" si="53"/>
        <v>7.7546296296296304E-4</v>
      </c>
      <c r="F78" s="355">
        <f t="shared" si="53"/>
        <v>7.7546296296296304E-4</v>
      </c>
      <c r="G78" s="355">
        <f t="shared" si="53"/>
        <v>7.6388888888888904E-4</v>
      </c>
      <c r="H78" s="355">
        <f t="shared" si="53"/>
        <v>5.2083333333333322E-4</v>
      </c>
      <c r="I78" s="355">
        <f t="shared" si="53"/>
        <v>6.5972222222222224E-4</v>
      </c>
    </row>
    <row r="79" spans="1:16" ht="15.75" customHeight="1">
      <c r="A79" s="353" t="str">
        <f>OVERALL!A66</f>
        <v>TOTAL MESSAGE TIME</v>
      </c>
      <c r="B79" s="354">
        <f t="shared" si="49"/>
        <v>8.3912037037037028E-4</v>
      </c>
      <c r="C79" s="275">
        <f t="shared" si="50"/>
        <v>6</v>
      </c>
      <c r="D79" s="355">
        <f t="shared" ref="D79:I79" si="54">SUM(D76:D78)</f>
        <v>9.0277777777777784E-4</v>
      </c>
      <c r="E79" s="355">
        <f t="shared" si="54"/>
        <v>9.0277777777777784E-4</v>
      </c>
      <c r="F79" s="355">
        <f t="shared" si="54"/>
        <v>9.0277777777777784E-4</v>
      </c>
      <c r="G79" s="355">
        <f t="shared" si="54"/>
        <v>8.9120370370370384E-4</v>
      </c>
      <c r="H79" s="355">
        <f t="shared" si="54"/>
        <v>6.4814814814814802E-4</v>
      </c>
      <c r="I79" s="355">
        <f t="shared" si="54"/>
        <v>7.8703703703703705E-4</v>
      </c>
    </row>
    <row r="80" spans="1:16" ht="15.75" customHeight="1">
      <c r="A80" s="353" t="str">
        <f>OVERALL!A67</f>
        <v>MENU NAVIGATION TIME</v>
      </c>
      <c r="B80" s="354">
        <f t="shared" si="49"/>
        <v>5.6134259259259256E-4</v>
      </c>
      <c r="C80" s="275">
        <f t="shared" si="50"/>
        <v>6</v>
      </c>
      <c r="D80" s="355">
        <f t="shared" ref="D80:I80" si="55">(D66-D65)+(D68-D67)</f>
        <v>3.4722222222222224E-4</v>
      </c>
      <c r="E80" s="355">
        <f t="shared" si="55"/>
        <v>3.4722222222222224E-4</v>
      </c>
      <c r="F80" s="355">
        <f t="shared" si="55"/>
        <v>3.8194444444444441E-4</v>
      </c>
      <c r="G80" s="355">
        <f t="shared" si="55"/>
        <v>3.1250000000000001E-4</v>
      </c>
      <c r="H80" s="355">
        <f t="shared" si="55"/>
        <v>1.2268518518518518E-3</v>
      </c>
      <c r="I80" s="355">
        <f t="shared" si="55"/>
        <v>7.5231481481481482E-4</v>
      </c>
    </row>
    <row r="81" spans="1:9" ht="15.75" customHeight="1">
      <c r="A81" s="353" t="str">
        <f>OVERALL!A68</f>
        <v>TOTAL MENU TIME</v>
      </c>
      <c r="B81" s="354">
        <f t="shared" si="49"/>
        <v>1.4004629629629629E-3</v>
      </c>
      <c r="C81" s="275">
        <f t="shared" si="50"/>
        <v>6</v>
      </c>
      <c r="D81" s="355">
        <f t="shared" ref="D81:I81" si="56">SUM(D79:D80)</f>
        <v>1.25E-3</v>
      </c>
      <c r="E81" s="355">
        <f t="shared" si="56"/>
        <v>1.25E-3</v>
      </c>
      <c r="F81" s="355">
        <f t="shared" si="56"/>
        <v>1.2847222222222223E-3</v>
      </c>
      <c r="G81" s="355">
        <f t="shared" si="56"/>
        <v>1.2037037037037038E-3</v>
      </c>
      <c r="H81" s="355">
        <f t="shared" si="56"/>
        <v>1.8749999999999999E-3</v>
      </c>
      <c r="I81" s="355">
        <f t="shared" si="56"/>
        <v>1.5393518518518519E-3</v>
      </c>
    </row>
    <row r="82" spans="1:9" ht="15.75" customHeight="1">
      <c r="A82" s="273" t="str">
        <f>OVERALL!A69</f>
        <v>WAIT TIME</v>
      </c>
      <c r="B82" s="356">
        <f t="shared" si="49"/>
        <v>6.1284722222222227E-3</v>
      </c>
      <c r="C82" s="275">
        <f t="shared" si="50"/>
        <v>6</v>
      </c>
      <c r="D82" s="356">
        <f t="shared" ref="D82:I82" si="57">IF(D70="-", "-", D70-D69)</f>
        <v>2.3263888888888891E-3</v>
      </c>
      <c r="E82" s="356">
        <f t="shared" si="57"/>
        <v>6.9444444444444449E-3</v>
      </c>
      <c r="F82" s="356">
        <f t="shared" si="57"/>
        <v>6.9444444444444441E-3</v>
      </c>
      <c r="G82" s="356">
        <f t="shared" si="57"/>
        <v>6.6666666666666662E-3</v>
      </c>
      <c r="H82" s="356">
        <f t="shared" si="57"/>
        <v>6.9444444444444441E-3</v>
      </c>
      <c r="I82" s="356">
        <f t="shared" si="57"/>
        <v>6.9444444444444449E-3</v>
      </c>
    </row>
    <row r="83" spans="1:9" ht="15.75" customHeight="1">
      <c r="A83" s="353" t="str">
        <f>OVERALL!A70</f>
        <v>TOTAL ACCESS TIME</v>
      </c>
      <c r="B83" s="354">
        <f t="shared" si="49"/>
        <v>7.5289351851851845E-3</v>
      </c>
      <c r="C83" s="275">
        <f t="shared" si="50"/>
        <v>6</v>
      </c>
      <c r="D83" s="355">
        <f t="shared" ref="D83:I83" si="58">SUM(D81:D82)</f>
        <v>3.5763888888888894E-3</v>
      </c>
      <c r="E83" s="355">
        <f t="shared" si="58"/>
        <v>8.1944444444444452E-3</v>
      </c>
      <c r="F83" s="355">
        <f t="shared" si="58"/>
        <v>8.2291666666666659E-3</v>
      </c>
      <c r="G83" s="355">
        <f t="shared" si="58"/>
        <v>7.8703703703703696E-3</v>
      </c>
      <c r="H83" s="355">
        <f t="shared" si="58"/>
        <v>8.819444444444444E-3</v>
      </c>
      <c r="I83" s="355">
        <f t="shared" si="58"/>
        <v>8.4837962962962966E-3</v>
      </c>
    </row>
    <row r="84" spans="1:9" ht="15.75" customHeight="1"/>
    <row r="85" spans="1:9" ht="15.75" customHeight="1"/>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BANKS</v>
      </c>
      <c r="B2" s="259">
        <f>OVERALL!B2</f>
        <v>46023</v>
      </c>
      <c r="C2" s="256">
        <f>COUNTA(D12:I12)</f>
        <v>6</v>
      </c>
      <c r="D2" s="260" t="s">
        <v>119</v>
      </c>
      <c r="E2" s="260" t="s">
        <v>120</v>
      </c>
      <c r="F2" s="260" t="s">
        <v>121</v>
      </c>
      <c r="G2" s="260" t="s">
        <v>147</v>
      </c>
      <c r="H2" s="260" t="s">
        <v>123</v>
      </c>
      <c r="I2" s="260" t="s">
        <v>124</v>
      </c>
    </row>
    <row r="3" spans="1:11" ht="15.75" customHeight="1">
      <c r="A3" s="261" t="str">
        <f>OVERALL!I1</f>
        <v>WESTPAC</v>
      </c>
      <c r="B3" s="262" t="s">
        <v>70</v>
      </c>
      <c r="C3" s="263"/>
      <c r="D3" s="263" t="s">
        <v>125</v>
      </c>
      <c r="E3" s="263" t="s">
        <v>126</v>
      </c>
      <c r="F3" s="263" t="s">
        <v>127</v>
      </c>
      <c r="G3" s="263" t="s">
        <v>128</v>
      </c>
      <c r="H3" s="263" t="s">
        <v>129</v>
      </c>
      <c r="I3" s="263" t="s">
        <v>130</v>
      </c>
    </row>
    <row r="4" spans="1:11" ht="18" customHeight="1">
      <c r="A4" s="264" t="str">
        <f>OVERALL!A4</f>
        <v>ACCESS SCORE</v>
      </c>
      <c r="B4" s="265">
        <f>AVERAGE(D4:I4)</f>
        <v>0.15244047619047615</v>
      </c>
      <c r="C4" s="266" t="s">
        <v>70</v>
      </c>
      <c r="D4" s="265">
        <f t="shared" ref="D4:I4" si="0">IF(D5&lt;0%,0%,D$5)</f>
        <v>0</v>
      </c>
      <c r="E4" s="265">
        <f t="shared" si="0"/>
        <v>0.33249999999999991</v>
      </c>
      <c r="F4" s="265">
        <f t="shared" si="0"/>
        <v>0.20874999999999988</v>
      </c>
      <c r="G4" s="265">
        <f t="shared" si="0"/>
        <v>0.22214285714285709</v>
      </c>
      <c r="H4" s="265">
        <f t="shared" si="0"/>
        <v>0</v>
      </c>
      <c r="I4" s="265">
        <f t="shared" si="0"/>
        <v>0.15125</v>
      </c>
      <c r="K4" s="100" t="s">
        <v>104</v>
      </c>
    </row>
    <row r="5" spans="1:11" ht="18" customHeight="1">
      <c r="A5" s="94" t="s">
        <v>70</v>
      </c>
      <c r="B5" s="94" t="s">
        <v>70</v>
      </c>
      <c r="C5" s="267" t="s">
        <v>131</v>
      </c>
      <c r="D5" s="268">
        <f t="shared" ref="D5:I5" si="1">IF(D$2="","",IF(D$52="y",0%,SUM(D$6,D$11,D$20,D$26,D$33,D$43)))</f>
        <v>0</v>
      </c>
      <c r="E5" s="268">
        <f t="shared" si="1"/>
        <v>0.33249999999999991</v>
      </c>
      <c r="F5" s="268">
        <f t="shared" si="1"/>
        <v>0.20874999999999988</v>
      </c>
      <c r="G5" s="268">
        <f t="shared" si="1"/>
        <v>0.22214285714285709</v>
      </c>
      <c r="H5" s="268">
        <f t="shared" si="1"/>
        <v>0</v>
      </c>
      <c r="I5" s="268">
        <f t="shared" si="1"/>
        <v>0.15125</v>
      </c>
      <c r="K5" s="105" t="s">
        <v>106</v>
      </c>
    </row>
    <row r="6" spans="1:11" ht="18" customHeight="1">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c r="A8" s="273" t="str">
        <f>OVERALL!A8</f>
        <v>CONTACT NUMBER PROMINENT ON HOMEPAGE</v>
      </c>
      <c r="B8" s="274">
        <f t="shared" si="2"/>
        <v>0.16666666666666666</v>
      </c>
      <c r="C8" s="275">
        <f t="shared" si="3"/>
        <v>6</v>
      </c>
      <c r="D8" s="276" t="s">
        <v>133</v>
      </c>
      <c r="E8" s="277" t="str">
        <f t="shared" ref="E8:G8" si="6">IF(E$2="","",D8)</f>
        <v>n</v>
      </c>
      <c r="F8" s="277" t="str">
        <f t="shared" si="6"/>
        <v>n</v>
      </c>
      <c r="G8" s="277" t="str">
        <f t="shared" si="6"/>
        <v>n</v>
      </c>
      <c r="H8" s="277" t="str">
        <f t="shared" si="5"/>
        <v>n</v>
      </c>
      <c r="I8" s="278" t="s">
        <v>132</v>
      </c>
      <c r="K8" s="105" t="s">
        <v>108</v>
      </c>
    </row>
    <row r="9" spans="1:11" ht="18" customHeight="1">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c r="A11" s="269" t="str">
        <f>OVERALL!A11</f>
        <v>DESIGN</v>
      </c>
      <c r="B11" s="270">
        <f>AVERAGE(B12:B18)</f>
        <v>0.40476190476190477</v>
      </c>
      <c r="C11" s="271">
        <f>B11*OVERALL!C11</f>
        <v>0.10119047619047619</v>
      </c>
      <c r="D11" s="272">
        <f>(COUNTIF(D12:D18, "y")/D19)*OVERALL!$C$11</f>
        <v>0.15</v>
      </c>
      <c r="E11" s="272">
        <f>(COUNTIF(E12:E18, "y")/E19)*OVERALL!$C$11</f>
        <v>0.125</v>
      </c>
      <c r="F11" s="272">
        <f>(COUNTIF(F12:F18, "y")/F19)*OVERALL!$C$11</f>
        <v>0.125</v>
      </c>
      <c r="G11" s="272">
        <f>(COUNTIF(G12:G18, "y")/G19)*OVERALL!$C$11</f>
        <v>0.10714285714285714</v>
      </c>
      <c r="H11" s="272">
        <f>(COUNTIF(H12:H18, "y")/H19)*OVERALL!$C$11</f>
        <v>0.1</v>
      </c>
      <c r="I11" s="272">
        <f>(COUNTIF(I12:I18, "y")/I19)*OVERALL!$C$11</f>
        <v>0.125</v>
      </c>
      <c r="K11" s="128" t="s">
        <v>110</v>
      </c>
    </row>
    <row r="12" spans="1:11" ht="18" customHeight="1">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c r="A13" s="273" t="str">
        <f>OVERALL!A13</f>
        <v>MAX. 3 MENU LAYERS</v>
      </c>
      <c r="B13" s="274">
        <f t="shared" si="9"/>
        <v>0</v>
      </c>
      <c r="C13" s="275">
        <f t="shared" si="10"/>
        <v>6</v>
      </c>
      <c r="D13" s="277" t="str">
        <f t="shared" ref="D13:I13" si="12">IF(D59&lt;=3, "y", "n")</f>
        <v>n</v>
      </c>
      <c r="E13" s="277" t="str">
        <f t="shared" si="12"/>
        <v>n</v>
      </c>
      <c r="F13" s="277" t="str">
        <f t="shared" si="12"/>
        <v>n</v>
      </c>
      <c r="G13" s="277" t="str">
        <f t="shared" si="12"/>
        <v>n</v>
      </c>
      <c r="H13" s="277" t="str">
        <f t="shared" si="12"/>
        <v>n</v>
      </c>
      <c r="I13" s="277" t="str">
        <f t="shared" si="12"/>
        <v>n</v>
      </c>
      <c r="K13" s="134" t="s">
        <v>111</v>
      </c>
    </row>
    <row r="14" spans="1:11" ht="18" customHeight="1">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c r="A16" s="273" t="str">
        <f>OVERALL!A16</f>
        <v>MAX. 2 POST MENU MESSAGES</v>
      </c>
      <c r="B16" s="274">
        <f t="shared" si="9"/>
        <v>0</v>
      </c>
      <c r="C16" s="275">
        <f t="shared" si="10"/>
        <v>4</v>
      </c>
      <c r="D16" s="282" t="s">
        <v>68</v>
      </c>
      <c r="E16" s="282" t="s">
        <v>133</v>
      </c>
      <c r="F16" s="276" t="s">
        <v>133</v>
      </c>
      <c r="G16" s="276" t="s">
        <v>133</v>
      </c>
      <c r="H16" s="282" t="s">
        <v>68</v>
      </c>
      <c r="I16" s="276" t="s">
        <v>133</v>
      </c>
      <c r="K16" s="146" t="s">
        <v>113</v>
      </c>
    </row>
    <row r="17" spans="1:11" ht="18" customHeight="1">
      <c r="A17" s="273" t="str">
        <f>OVERALL!A17</f>
        <v>ADVISED WAIT TIME OR QUEUE POSITION</v>
      </c>
      <c r="B17" s="274">
        <f t="shared" si="9"/>
        <v>0</v>
      </c>
      <c r="C17" s="275">
        <f t="shared" si="10"/>
        <v>1</v>
      </c>
      <c r="D17" s="321" t="s">
        <v>68</v>
      </c>
      <c r="E17" s="283" t="s">
        <v>68</v>
      </c>
      <c r="F17" s="283" t="s">
        <v>68</v>
      </c>
      <c r="G17" s="283" t="s">
        <v>171</v>
      </c>
      <c r="H17" s="283" t="s">
        <v>68</v>
      </c>
      <c r="I17" s="283" t="s">
        <v>68</v>
      </c>
      <c r="K17" s="140" t="s">
        <v>114</v>
      </c>
    </row>
    <row r="18" spans="1:11" ht="18" customHeight="1">
      <c r="A18" s="273" t="str">
        <f>OVERALL!A18</f>
        <v>NO REDUNDANT MESSAGES</v>
      </c>
      <c r="B18" s="274">
        <f t="shared" si="9"/>
        <v>0.83333333333333337</v>
      </c>
      <c r="C18" s="275">
        <f t="shared" si="10"/>
        <v>6</v>
      </c>
      <c r="D18" s="276" t="s">
        <v>132</v>
      </c>
      <c r="E18" s="282" t="s">
        <v>132</v>
      </c>
      <c r="F18" s="282" t="s">
        <v>132</v>
      </c>
      <c r="G18" s="276" t="s">
        <v>132</v>
      </c>
      <c r="H18" s="282" t="s">
        <v>133</v>
      </c>
      <c r="I18" s="276" t="s">
        <v>132</v>
      </c>
    </row>
    <row r="19" spans="1:11" ht="18" customHeight="1">
      <c r="A19" s="279"/>
      <c r="C19" s="280"/>
      <c r="D19" s="281">
        <f t="shared" ref="D19:I19" si="13">COUNTA(D12:D18)-COUNTIF(D12:D18, "-")</f>
        <v>5</v>
      </c>
      <c r="E19" s="281">
        <f t="shared" si="13"/>
        <v>6</v>
      </c>
      <c r="F19" s="281">
        <f t="shared" si="13"/>
        <v>6</v>
      </c>
      <c r="G19" s="281">
        <f t="shared" si="13"/>
        <v>7</v>
      </c>
      <c r="H19" s="281">
        <f t="shared" si="13"/>
        <v>5</v>
      </c>
      <c r="I19" s="281">
        <f t="shared" si="13"/>
        <v>6</v>
      </c>
    </row>
    <row r="20" spans="1:11" ht="18" customHeight="1">
      <c r="A20" s="269" t="str">
        <f>OVERALL!A20</f>
        <v>EASE</v>
      </c>
      <c r="B20" s="270">
        <f>AVERAGE(B21:B24)</f>
        <v>0.5</v>
      </c>
      <c r="C20" s="271">
        <f>B20*OVERALL!C20</f>
        <v>0.1</v>
      </c>
      <c r="D20" s="272">
        <f>(COUNTIF(D21:D24, "y")/D25)*OVERALL!$C$20</f>
        <v>0.1</v>
      </c>
      <c r="E20" s="272">
        <f>(COUNTIF(E21:E24, "y")/E25)*OVERALL!$C$20</f>
        <v>0.1</v>
      </c>
      <c r="F20" s="272">
        <f>(COUNTIF(F21:F24, "y")/F25)*OVERALL!$C$20</f>
        <v>0.1</v>
      </c>
      <c r="G20" s="272">
        <f>(COUNTIF(G21:G24, "y")/G25)*OVERALL!$C$20</f>
        <v>0.1</v>
      </c>
      <c r="H20" s="272">
        <f>(COUNTIF(H21:H24, "y")/H25)*OVERALL!$C$20</f>
        <v>0.1</v>
      </c>
      <c r="I20" s="272">
        <f>(COUNTIF(I21:I24, "y")/I25)*OVERALL!$C$20</f>
        <v>0.1</v>
      </c>
    </row>
    <row r="21" spans="1:11" ht="18" customHeight="1">
      <c r="A21" s="273" t="str">
        <f>OVERALL!A21</f>
        <v>REQUIRED OPTIONS OBVIOUS IN ALL MENUS</v>
      </c>
      <c r="B21" s="274">
        <f t="shared" ref="B21:B24" si="14">IF(C21=0,"-",COUNTIF(D21:I21,"y")/C21)</f>
        <v>0</v>
      </c>
      <c r="C21" s="275">
        <f t="shared" ref="C21:C24" si="15">$C$2-COUNTIF(D21:I21, "-")</f>
        <v>6</v>
      </c>
      <c r="D21" s="276" t="s">
        <v>133</v>
      </c>
      <c r="E21" s="276" t="s">
        <v>133</v>
      </c>
      <c r="F21" s="276" t="s">
        <v>133</v>
      </c>
      <c r="G21" s="276" t="s">
        <v>133</v>
      </c>
      <c r="H21" s="276" t="s">
        <v>133</v>
      </c>
      <c r="I21" s="282" t="s">
        <v>133</v>
      </c>
    </row>
    <row r="22" spans="1:11" ht="18" customHeight="1">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8" customHeight="1">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c r="A24" s="273" t="str">
        <f>OVERALL!A24</f>
        <v>OBVIOUS PROGRESSION</v>
      </c>
      <c r="B24" s="274">
        <f t="shared" si="14"/>
        <v>0</v>
      </c>
      <c r="C24" s="275">
        <f t="shared" si="15"/>
        <v>6</v>
      </c>
      <c r="D24" s="276" t="s">
        <v>133</v>
      </c>
      <c r="E24" s="276" t="s">
        <v>133</v>
      </c>
      <c r="F24" s="276" t="s">
        <v>133</v>
      </c>
      <c r="G24" s="276" t="s">
        <v>133</v>
      </c>
      <c r="H24" s="276" t="s">
        <v>133</v>
      </c>
      <c r="I24" s="276" t="s">
        <v>133</v>
      </c>
    </row>
    <row r="25" spans="1:11" ht="18" customHeight="1">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c r="A26" s="269" t="str">
        <f>OVERALL!A26</f>
        <v>AUDIO</v>
      </c>
      <c r="B26" s="270">
        <f>AVERAGE(B27:B31)</f>
        <v>0.73333333333333328</v>
      </c>
      <c r="C26" s="271">
        <f>B26*OVERALL!C26</f>
        <v>0.10999999999999999</v>
      </c>
      <c r="D26" s="272">
        <f>(COUNTIF(D27:D31, "y")/D32)*OVERALL!$C$26</f>
        <v>0.12</v>
      </c>
      <c r="E26" s="272">
        <f>(COUNTIF(E27:E31, "y")/E32)*OVERALL!$C$26</f>
        <v>0.12</v>
      </c>
      <c r="F26" s="272">
        <f>(COUNTIF(F27:F31, "y")/F32)*OVERALL!$C$26</f>
        <v>0.09</v>
      </c>
      <c r="G26" s="272">
        <f>(COUNTIF(G27:G31, "y")/G32)*OVERALL!$C$26</f>
        <v>0.09</v>
      </c>
      <c r="H26" s="272">
        <f>(COUNTIF(H27:H31, "y")/H32)*OVERALL!$C$26</f>
        <v>0.12</v>
      </c>
      <c r="I26" s="272">
        <f>(COUNTIF(I27:I31, "y")/I32)*OVERALL!$C$26</f>
        <v>0.12</v>
      </c>
    </row>
    <row r="27" spans="1:11" ht="18" customHeight="1">
      <c r="A27" s="273" t="str">
        <f>OVERALL!A27</f>
        <v>SINGLE VOICEOVER ARTIST</v>
      </c>
      <c r="B27" s="274">
        <f t="shared" ref="B27:B31" si="17">IF(C27=0,"-",COUNTIF(D27:I27,"y")/C27)</f>
        <v>0.66666666666666663</v>
      </c>
      <c r="C27" s="275">
        <f t="shared" ref="C27:C31" si="18">$C$2-COUNTIF(D27:I27, "-")</f>
        <v>6</v>
      </c>
      <c r="D27" s="276" t="s">
        <v>132</v>
      </c>
      <c r="E27" s="276" t="s">
        <v>132</v>
      </c>
      <c r="F27" s="282" t="s">
        <v>133</v>
      </c>
      <c r="G27" s="282" t="s">
        <v>133</v>
      </c>
      <c r="H27" s="276" t="s">
        <v>132</v>
      </c>
      <c r="I27" s="276" t="s">
        <v>132</v>
      </c>
    </row>
    <row r="28" spans="1:11" ht="18" customHeight="1">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c r="A29" s="273" t="str">
        <f>OVERALL!A29</f>
        <v>PROFESSIONAL AUDIO RECORDINGS</v>
      </c>
      <c r="B29" s="274">
        <f t="shared" si="17"/>
        <v>1</v>
      </c>
      <c r="C29" s="275">
        <f t="shared" si="18"/>
        <v>6</v>
      </c>
      <c r="D29" s="282" t="s">
        <v>132</v>
      </c>
      <c r="E29" s="282" t="s">
        <v>132</v>
      </c>
      <c r="F29" s="282" t="s">
        <v>132</v>
      </c>
      <c r="G29" s="282" t="s">
        <v>132</v>
      </c>
      <c r="H29" s="282" t="s">
        <v>132</v>
      </c>
      <c r="I29" s="282" t="s">
        <v>132</v>
      </c>
    </row>
    <row r="30" spans="1:11" ht="18" customHeight="1">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c r="A31" s="273" t="str">
        <f>OVERALL!A31</f>
        <v>CLEAR &amp; CONCISE MESSAGES</v>
      </c>
      <c r="B31" s="274">
        <f t="shared" si="17"/>
        <v>0</v>
      </c>
      <c r="C31" s="275">
        <f t="shared" si="18"/>
        <v>6</v>
      </c>
      <c r="D31" s="276" t="s">
        <v>133</v>
      </c>
      <c r="E31" s="276" t="s">
        <v>133</v>
      </c>
      <c r="F31" s="276" t="s">
        <v>133</v>
      </c>
      <c r="G31" s="276" t="s">
        <v>133</v>
      </c>
      <c r="H31" s="276" t="s">
        <v>133</v>
      </c>
      <c r="I31" s="276" t="s">
        <v>133</v>
      </c>
    </row>
    <row r="32" spans="1:11" ht="18" customHeight="1">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c r="A33" s="269" t="str">
        <f>OVERALL!A33</f>
        <v>TIMING</v>
      </c>
      <c r="B33" s="270">
        <f>AVERAGE(B34:B41)</f>
        <v>0.64583333333333326</v>
      </c>
      <c r="C33" s="271">
        <f>B33*OVERALL!C33</f>
        <v>0.16145833333333331</v>
      </c>
      <c r="D33" s="272">
        <f>(COUNTIF(D34:D41, "y")/D42)*OVERALL!$C$33</f>
        <v>0.1875</v>
      </c>
      <c r="E33" s="272">
        <f>(COUNTIF(E34:E41, "y")/E42)*OVERALL!$C$33</f>
        <v>0.1875</v>
      </c>
      <c r="F33" s="272">
        <f>(COUNTIF(F34:F41, "y")/F42)*OVERALL!$C$33</f>
        <v>9.375E-2</v>
      </c>
      <c r="G33" s="272">
        <f>(COUNTIF(G34:G41, "y")/G42)*OVERALL!$C$33</f>
        <v>0.125</v>
      </c>
      <c r="H33" s="272">
        <f>(COUNTIF(H34:H41, "y")/H42)*OVERALL!$C$33</f>
        <v>0.21875</v>
      </c>
      <c r="I33" s="272">
        <f>(COUNTIF(I34:I41, "y")/I42)*OVERALL!$C$33</f>
        <v>0.15625</v>
      </c>
    </row>
    <row r="34" spans="1:17" ht="18" customHeight="1">
      <c r="A34" s="273" t="s">
        <v>36</v>
      </c>
      <c r="B34" s="274">
        <f t="shared" ref="B34:B41" si="20">IF(C34=0,"-",COUNTIF(D34:I34,"y")/C34)</f>
        <v>0.33333333333333331</v>
      </c>
      <c r="C34" s="275">
        <f t="shared" ref="C34:C41" si="21">$C$2-COUNTIF(D34:I34, "-")</f>
        <v>6</v>
      </c>
      <c r="D34" s="285" t="str">
        <f t="shared" ref="D34:I34" si="22">IF(D79&lt;=TIMEVALUE("0:0:30"),"y","n")</f>
        <v>y</v>
      </c>
      <c r="E34" s="285" t="str">
        <f t="shared" si="22"/>
        <v>n</v>
      </c>
      <c r="F34" s="285" t="str">
        <f t="shared" si="22"/>
        <v>n</v>
      </c>
      <c r="G34" s="285" t="str">
        <f t="shared" si="22"/>
        <v>n</v>
      </c>
      <c r="H34" s="285" t="str">
        <f t="shared" si="22"/>
        <v>y</v>
      </c>
      <c r="I34" s="285" t="str">
        <f t="shared" si="22"/>
        <v>n</v>
      </c>
    </row>
    <row r="35" spans="1:17" ht="18" customHeight="1">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c r="A36" s="273" t="str">
        <f>OVERALL!A35</f>
        <v>NAVIGATION TIME &lt;= 1 MIN</v>
      </c>
      <c r="B36" s="274">
        <f t="shared" si="20"/>
        <v>0.5</v>
      </c>
      <c r="C36" s="275">
        <f t="shared" si="21"/>
        <v>6</v>
      </c>
      <c r="D36" s="285" t="str">
        <f t="shared" ref="D36:I36" si="24">IF(D80&lt;=TIMEVALUE("0:01:00"),"y","n")</f>
        <v>n</v>
      </c>
      <c r="E36" s="285" t="str">
        <f t="shared" si="24"/>
        <v>y</v>
      </c>
      <c r="F36" s="285" t="str">
        <f t="shared" si="24"/>
        <v>n</v>
      </c>
      <c r="G36" s="285" t="str">
        <f t="shared" si="24"/>
        <v>y</v>
      </c>
      <c r="H36" s="285" t="str">
        <f t="shared" si="24"/>
        <v>y</v>
      </c>
      <c r="I36" s="285" t="str">
        <f t="shared" si="24"/>
        <v>n</v>
      </c>
    </row>
    <row r="37" spans="1:17" ht="18" customHeight="1">
      <c r="A37" s="273" t="str">
        <f>OVERALL!A37</f>
        <v>WAIT TIME &lt;= 10 SECS</v>
      </c>
      <c r="B37" s="274">
        <f t="shared" si="20"/>
        <v>0.66666666666666663</v>
      </c>
      <c r="C37" s="275">
        <f t="shared" si="21"/>
        <v>6</v>
      </c>
      <c r="D37" s="286" t="str">
        <f t="shared" ref="D37:I37" si="25">IF(D$82="-", "-", IF(D$82&lt;=TIMEVALUE("0:0:10"),"y","n"))</f>
        <v>y</v>
      </c>
      <c r="E37" s="286" t="str">
        <f t="shared" si="25"/>
        <v>y</v>
      </c>
      <c r="F37" s="286" t="str">
        <f t="shared" si="25"/>
        <v>n</v>
      </c>
      <c r="G37" s="286" t="str">
        <f t="shared" si="25"/>
        <v>n</v>
      </c>
      <c r="H37" s="286" t="str">
        <f t="shared" si="25"/>
        <v>y</v>
      </c>
      <c r="I37" s="286" t="str">
        <f t="shared" si="25"/>
        <v>y</v>
      </c>
    </row>
    <row r="38" spans="1:17" ht="18" customHeight="1">
      <c r="A38" s="273" t="str">
        <f>OVERALL!A38</f>
        <v>WAIT TIME &lt;= 30 SECS</v>
      </c>
      <c r="B38" s="274">
        <f t="shared" si="20"/>
        <v>0.66666666666666663</v>
      </c>
      <c r="C38" s="275">
        <f t="shared" si="21"/>
        <v>6</v>
      </c>
      <c r="D38" s="286" t="str">
        <f t="shared" ref="D38:I38" si="26">IF(D$82="-", "-", IF(D$82&lt;=TIMEVALUE("0:0:30"),"y","n"))</f>
        <v>y</v>
      </c>
      <c r="E38" s="286" t="str">
        <f t="shared" si="26"/>
        <v>y</v>
      </c>
      <c r="F38" s="286" t="str">
        <f t="shared" si="26"/>
        <v>n</v>
      </c>
      <c r="G38" s="286" t="str">
        <f t="shared" si="26"/>
        <v>n</v>
      </c>
      <c r="H38" s="286" t="str">
        <f t="shared" si="26"/>
        <v>y</v>
      </c>
      <c r="I38" s="286" t="str">
        <f t="shared" si="26"/>
        <v>y</v>
      </c>
    </row>
    <row r="39" spans="1:17" ht="18" customHeight="1">
      <c r="A39" s="273" t="str">
        <f>OVERALL!A39</f>
        <v>WAIT TIME &lt;= 2 MINS</v>
      </c>
      <c r="B39" s="274">
        <f t="shared" si="20"/>
        <v>1</v>
      </c>
      <c r="C39" s="275">
        <f t="shared" si="21"/>
        <v>6</v>
      </c>
      <c r="D39" s="286" t="str">
        <f t="shared" ref="D39:I39" si="27">IF(D$82="-", "-", IF(D$82&lt;=TIMEVALUE("0:02:00"),"y","n"))</f>
        <v>y</v>
      </c>
      <c r="E39" s="286" t="str">
        <f t="shared" si="27"/>
        <v>y</v>
      </c>
      <c r="F39" s="286" t="str">
        <f t="shared" si="27"/>
        <v>y</v>
      </c>
      <c r="G39" s="286" t="str">
        <f t="shared" si="27"/>
        <v>y</v>
      </c>
      <c r="H39" s="286" t="str">
        <f t="shared" si="27"/>
        <v>y</v>
      </c>
      <c r="I39" s="286" t="str">
        <f t="shared" si="27"/>
        <v>y</v>
      </c>
    </row>
    <row r="40" spans="1:17" ht="18" customHeight="1">
      <c r="A40" s="273" t="str">
        <f>OVERALL!A40</f>
        <v>WAIT TIME &lt;= 5 MINS</v>
      </c>
      <c r="B40" s="274">
        <f t="shared" si="20"/>
        <v>1</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y</v>
      </c>
      <c r="J40" s="182"/>
    </row>
    <row r="41" spans="1:17" ht="18" customHeight="1">
      <c r="A41" s="273" t="str">
        <f>OVERALL!A41</f>
        <v>WAIT TIME &lt; 10 MINS</v>
      </c>
      <c r="B41" s="274">
        <f t="shared" si="20"/>
        <v>1</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y</v>
      </c>
    </row>
    <row r="42" spans="1:17" ht="18" customHeight="1">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6" t="s">
        <v>135</v>
      </c>
      <c r="M42" s="413"/>
      <c r="N42" s="413"/>
      <c r="O42" s="413"/>
      <c r="P42" s="413"/>
      <c r="Q42" s="417"/>
    </row>
    <row r="43" spans="1:17" ht="18" customHeight="1">
      <c r="A43" s="294" t="str">
        <f>OVERALL!A43</f>
        <v>OVERALL % ACCESS DEDUCTIONS</v>
      </c>
      <c r="B43" s="295">
        <f>SUM(L52:Q52)/C2</f>
        <v>1</v>
      </c>
      <c r="C43" s="271" t="str">
        <f>OVERALL!C43</f>
        <v>PENALTY</v>
      </c>
      <c r="D43" s="296">
        <f t="shared" ref="D43:I43" si="31">L43</f>
        <v>-0.5</v>
      </c>
      <c r="E43" s="296">
        <f t="shared" si="31"/>
        <v>-0.30000000000000004</v>
      </c>
      <c r="F43" s="296">
        <f t="shared" si="31"/>
        <v>-0.30000000000000004</v>
      </c>
      <c r="G43" s="296">
        <f t="shared" si="31"/>
        <v>-0.30000000000000004</v>
      </c>
      <c r="H43" s="296">
        <f t="shared" si="31"/>
        <v>-0.5</v>
      </c>
      <c r="I43" s="296">
        <f t="shared" si="31"/>
        <v>-0.5</v>
      </c>
      <c r="L43" s="297">
        <f t="shared" ref="L43:Q43" si="32">IF(SUM(L44:L51)=0%,0%,SUM(L44:L51))</f>
        <v>-0.5</v>
      </c>
      <c r="M43" s="297">
        <f t="shared" si="32"/>
        <v>-0.30000000000000004</v>
      </c>
      <c r="N43" s="297">
        <f t="shared" si="32"/>
        <v>-0.30000000000000004</v>
      </c>
      <c r="O43" s="297">
        <f t="shared" si="32"/>
        <v>-0.30000000000000004</v>
      </c>
      <c r="P43" s="297">
        <f t="shared" si="32"/>
        <v>-0.5</v>
      </c>
      <c r="Q43" s="297">
        <f t="shared" si="32"/>
        <v>-0.5</v>
      </c>
    </row>
    <row r="44" spans="1:17" ht="18" customHeight="1">
      <c r="A44" s="298" t="str">
        <f>OVERALL!A44</f>
        <v>NO ACCOUNT ID REQUEST OPTION</v>
      </c>
      <c r="B44" s="274">
        <f t="shared" ref="B44:B52" si="33">COUNTIF(D44:I44,"y")/$C$2</f>
        <v>1</v>
      </c>
      <c r="C44" s="299">
        <f>OVERALL!C44</f>
        <v>-0.1</v>
      </c>
      <c r="D44" s="276" t="s">
        <v>132</v>
      </c>
      <c r="E44" s="282" t="s">
        <v>132</v>
      </c>
      <c r="F44" s="276" t="s">
        <v>132</v>
      </c>
      <c r="G44" s="276" t="s">
        <v>132</v>
      </c>
      <c r="H44" s="276" t="s">
        <v>132</v>
      </c>
      <c r="I44" s="276" t="s">
        <v>132</v>
      </c>
      <c r="L44" s="300">
        <f t="shared" ref="L44:Q44" si="34">IF(D44="y",$C44,"")</f>
        <v>-0.1</v>
      </c>
      <c r="M44" s="300">
        <f t="shared" si="34"/>
        <v>-0.1</v>
      </c>
      <c r="N44" s="300">
        <f t="shared" si="34"/>
        <v>-0.1</v>
      </c>
      <c r="O44" s="300">
        <f t="shared" si="34"/>
        <v>-0.1</v>
      </c>
      <c r="P44" s="300">
        <f t="shared" si="34"/>
        <v>-0.1</v>
      </c>
      <c r="Q44" s="300">
        <f t="shared" si="34"/>
        <v>-0.1</v>
      </c>
    </row>
    <row r="45" spans="1:17" ht="18" customHeight="1">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c r="A47" s="298" t="str">
        <f>OVERALL!A47</f>
        <v>REPEATED MENU OPTIONS OR RECORDINGS</v>
      </c>
      <c r="B47" s="274">
        <f t="shared" si="33"/>
        <v>0.5</v>
      </c>
      <c r="C47" s="299">
        <f>OVERALL!C47</f>
        <v>-0.2</v>
      </c>
      <c r="D47" s="276" t="s">
        <v>132</v>
      </c>
      <c r="E47" s="282" t="s">
        <v>133</v>
      </c>
      <c r="F47" s="282" t="s">
        <v>133</v>
      </c>
      <c r="G47" s="282" t="s">
        <v>133</v>
      </c>
      <c r="H47" s="282" t="s">
        <v>132</v>
      </c>
      <c r="I47" s="282" t="s">
        <v>132</v>
      </c>
      <c r="L47" s="300">
        <f t="shared" ref="L47:Q47" si="37">IF(D47="y",$C47,"")</f>
        <v>-0.2</v>
      </c>
      <c r="M47" s="300" t="str">
        <f t="shared" si="37"/>
        <v/>
      </c>
      <c r="N47" s="300" t="str">
        <f t="shared" si="37"/>
        <v/>
      </c>
      <c r="O47" s="300" t="str">
        <f t="shared" si="37"/>
        <v/>
      </c>
      <c r="P47" s="300">
        <f t="shared" si="37"/>
        <v>-0.2</v>
      </c>
      <c r="Q47" s="300">
        <f t="shared" si="37"/>
        <v>-0.2</v>
      </c>
    </row>
    <row r="48" spans="1:17" ht="18" customHeight="1">
      <c r="A48" s="298" t="str">
        <f>OVERALL!A48</f>
        <v>PERSISTENT PUSH TO ONLINE CHANNELS</v>
      </c>
      <c r="B48" s="274">
        <f t="shared" si="33"/>
        <v>1</v>
      </c>
      <c r="C48" s="299">
        <f>OVERALL!C48</f>
        <v>-0.2</v>
      </c>
      <c r="D48" s="276" t="s">
        <v>132</v>
      </c>
      <c r="E48" s="282" t="s">
        <v>132</v>
      </c>
      <c r="F48" s="282" t="s">
        <v>132</v>
      </c>
      <c r="G48" s="282" t="s">
        <v>132</v>
      </c>
      <c r="H48" s="276" t="s">
        <v>132</v>
      </c>
      <c r="I48" s="276" t="s">
        <v>132</v>
      </c>
      <c r="L48" s="300">
        <f t="shared" ref="L48:Q48" si="38">IF(D48="y",$C48,"")</f>
        <v>-0.2</v>
      </c>
      <c r="M48" s="300">
        <f t="shared" si="38"/>
        <v>-0.2</v>
      </c>
      <c r="N48" s="300">
        <f t="shared" si="38"/>
        <v>-0.2</v>
      </c>
      <c r="O48" s="300">
        <f t="shared" si="38"/>
        <v>-0.2</v>
      </c>
      <c r="P48" s="300">
        <f t="shared" si="38"/>
        <v>-0.2</v>
      </c>
      <c r="Q48" s="300">
        <f t="shared" si="38"/>
        <v>-0.2</v>
      </c>
    </row>
    <row r="49" spans="1:17" ht="15.75" customHeight="1">
      <c r="A49" s="298" t="str">
        <f>OVERALL!A49</f>
        <v>EXCESSIVE QUEUE MESSAGING (repeats 0-30 secs)</v>
      </c>
      <c r="B49" s="274">
        <f t="shared" si="33"/>
        <v>0</v>
      </c>
      <c r="C49" s="299">
        <f>OVERALL!C49</f>
        <v>-0.2</v>
      </c>
      <c r="D49" s="276" t="s">
        <v>133</v>
      </c>
      <c r="E49" s="276" t="s">
        <v>133</v>
      </c>
      <c r="F49" s="276" t="s">
        <v>133</v>
      </c>
      <c r="G49" s="282"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c r="A50" s="298" t="str">
        <f>OVERALL!A50</f>
        <v>EXCESSIVE QUEUE MESSAGING (repeats 30-60 secs)</v>
      </c>
      <c r="B50" s="274">
        <f t="shared" si="33"/>
        <v>0</v>
      </c>
      <c r="C50" s="299">
        <f>OVERALL!C50</f>
        <v>-0.1</v>
      </c>
      <c r="D50" s="276" t="s">
        <v>133</v>
      </c>
      <c r="E50" s="276" t="s">
        <v>133</v>
      </c>
      <c r="F50" s="276" t="s">
        <v>133</v>
      </c>
      <c r="G50" s="282"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c r="A51" s="301" t="str">
        <f>OVERALL!A51</f>
        <v>NOT ANSWERED IN TIME</v>
      </c>
      <c r="B51" s="302">
        <f t="shared" si="33"/>
        <v>0</v>
      </c>
      <c r="C51" s="303">
        <f>OVERALL!C51</f>
        <v>-0.5</v>
      </c>
      <c r="D51" s="305" t="s">
        <v>133</v>
      </c>
      <c r="E51" s="305" t="s">
        <v>133</v>
      </c>
      <c r="F51" s="305" t="s">
        <v>133</v>
      </c>
      <c r="G51" s="304" t="s">
        <v>133</v>
      </c>
      <c r="H51" s="305" t="s">
        <v>133</v>
      </c>
      <c r="I51" s="305" t="s">
        <v>133</v>
      </c>
      <c r="L51" s="306" t="str">
        <f t="shared" ref="L51:Q51" si="41">IF(D51="y",$C51,"")</f>
        <v/>
      </c>
      <c r="M51" s="306" t="str">
        <f t="shared" si="41"/>
        <v/>
      </c>
      <c r="N51" s="306" t="str">
        <f t="shared" si="41"/>
        <v/>
      </c>
      <c r="O51" s="306" t="str">
        <f t="shared" si="41"/>
        <v/>
      </c>
      <c r="P51" s="306" t="str">
        <f t="shared" si="41"/>
        <v/>
      </c>
      <c r="Q51" s="306" t="str">
        <f t="shared" si="41"/>
        <v/>
      </c>
    </row>
    <row r="52" spans="1:17" ht="15.75" customHeight="1">
      <c r="A52" s="307" t="str">
        <f>OVERALL!A52</f>
        <v>FORCED ABANDONMENT</v>
      </c>
      <c r="B52" s="308">
        <f t="shared" si="33"/>
        <v>0.33333333333333331</v>
      </c>
      <c r="C52" s="303" t="str">
        <f>OVERALL!C52</f>
        <v>MAX. 0%</v>
      </c>
      <c r="D52" s="305" t="s">
        <v>132</v>
      </c>
      <c r="E52" s="304" t="s">
        <v>133</v>
      </c>
      <c r="F52" s="304" t="s">
        <v>133</v>
      </c>
      <c r="G52" s="305" t="s">
        <v>133</v>
      </c>
      <c r="H52" s="304" t="s">
        <v>132</v>
      </c>
      <c r="I52" s="305" t="s">
        <v>133</v>
      </c>
      <c r="L52" s="309">
        <f t="shared" ref="L52:Q52" si="42">IF(L43=0%,0,1)</f>
        <v>1</v>
      </c>
      <c r="M52" s="309">
        <f t="shared" si="42"/>
        <v>1</v>
      </c>
      <c r="N52" s="309">
        <f t="shared" si="42"/>
        <v>1</v>
      </c>
      <c r="O52" s="309">
        <f t="shared" si="42"/>
        <v>1</v>
      </c>
      <c r="P52" s="309">
        <f t="shared" si="42"/>
        <v>1</v>
      </c>
      <c r="Q52" s="309">
        <f t="shared" si="42"/>
        <v>1</v>
      </c>
    </row>
    <row r="53" spans="1:17" ht="15.75" customHeight="1">
      <c r="A53" s="288"/>
      <c r="B53" s="289"/>
      <c r="C53" s="289"/>
      <c r="D53" s="281">
        <f t="shared" ref="D53:I53" si="43">COUNTIF(D44:D52, "y")</f>
        <v>4</v>
      </c>
      <c r="E53" s="281">
        <f t="shared" si="43"/>
        <v>2</v>
      </c>
      <c r="F53" s="281">
        <f t="shared" si="43"/>
        <v>2</v>
      </c>
      <c r="G53" s="281">
        <f t="shared" si="43"/>
        <v>2</v>
      </c>
      <c r="H53" s="281">
        <f t="shared" si="43"/>
        <v>4</v>
      </c>
      <c r="I53" s="281">
        <f t="shared" si="43"/>
        <v>3</v>
      </c>
      <c r="J53" s="94" t="s">
        <v>70</v>
      </c>
    </row>
    <row r="54" spans="1:17" ht="15.75" customHeight="1">
      <c r="A54" s="406" t="str">
        <f>OVERALL!A54</f>
        <v>ADDITIONAL INSIGHT</v>
      </c>
      <c r="B54" s="407"/>
      <c r="C54" s="310" t="s">
        <v>70</v>
      </c>
      <c r="D54" s="311"/>
      <c r="E54" s="311"/>
      <c r="F54" s="311"/>
      <c r="G54" s="311"/>
      <c r="H54" s="311"/>
      <c r="I54" s="311"/>
      <c r="M54" s="94" t="s">
        <v>70</v>
      </c>
    </row>
    <row r="55" spans="1:17" ht="15.75" customHeight="1">
      <c r="A55" s="312" t="str">
        <f>OVERALL!A55</f>
        <v>CALL ANSWERED-ACCESS</v>
      </c>
      <c r="B55" s="313">
        <f t="shared" ref="B55:B58" si="44">IF(C55=0,"-",COUNTIF(D55:I55, "y")/C55)</f>
        <v>0.66666666666666663</v>
      </c>
      <c r="C55" s="314">
        <f t="shared" ref="C55:C62" si="45">$C$2-COUNTIF(D55:I55, "-")</f>
        <v>6</v>
      </c>
      <c r="D55" s="315" t="str">
        <f t="shared" ref="D55:I55" si="46">IF(D51="y","n",IF(D52="y","n","y"))</f>
        <v>n</v>
      </c>
      <c r="E55" s="315" t="str">
        <f t="shared" si="46"/>
        <v>y</v>
      </c>
      <c r="F55" s="315" t="str">
        <f t="shared" si="46"/>
        <v>y</v>
      </c>
      <c r="G55" s="315" t="str">
        <f t="shared" si="46"/>
        <v>y</v>
      </c>
      <c r="H55" s="315" t="str">
        <f t="shared" si="46"/>
        <v>n</v>
      </c>
      <c r="I55" s="315" t="str">
        <f t="shared" si="46"/>
        <v>y</v>
      </c>
    </row>
    <row r="56" spans="1:17" ht="15.75" customHeight="1">
      <c r="A56" s="273" t="str">
        <f>OVERALL!A56</f>
        <v>MENU IVR</v>
      </c>
      <c r="B56" s="274">
        <f t="shared" si="44"/>
        <v>0</v>
      </c>
      <c r="C56" s="275">
        <f t="shared" si="45"/>
        <v>6</v>
      </c>
      <c r="D56" s="316" t="s">
        <v>133</v>
      </c>
      <c r="E56" s="316" t="s">
        <v>133</v>
      </c>
      <c r="F56" s="316" t="s">
        <v>133</v>
      </c>
      <c r="G56" s="316" t="s">
        <v>133</v>
      </c>
      <c r="H56" s="316" t="s">
        <v>133</v>
      </c>
      <c r="I56" s="316" t="s">
        <v>133</v>
      </c>
      <c r="L56" s="94" t="s">
        <v>70</v>
      </c>
    </row>
    <row r="57" spans="1:17" ht="15.75" customHeight="1">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c r="A58" s="273" t="str">
        <f>OVERALL!A58</f>
        <v>HYBRID IVR</v>
      </c>
      <c r="B58" s="274">
        <f t="shared" si="44"/>
        <v>1</v>
      </c>
      <c r="C58" s="275">
        <f t="shared" si="45"/>
        <v>6</v>
      </c>
      <c r="D58" s="276" t="s">
        <v>132</v>
      </c>
      <c r="E58" s="276" t="s">
        <v>132</v>
      </c>
      <c r="F58" s="276" t="s">
        <v>132</v>
      </c>
      <c r="G58" s="276" t="s">
        <v>132</v>
      </c>
      <c r="H58" s="276" t="s">
        <v>132</v>
      </c>
      <c r="I58" s="276" t="s">
        <v>132</v>
      </c>
      <c r="M58" s="94" t="s">
        <v>70</v>
      </c>
    </row>
    <row r="59" spans="1:17" ht="15.75" customHeight="1">
      <c r="A59" s="273" t="str">
        <f>OVERALL!A59</f>
        <v>NUMBER OF MENU LAYERS</v>
      </c>
      <c r="B59" s="319">
        <f>IF(C59=0,"-",SUM(D59:I59)/C59)</f>
        <v>5.166666666666667</v>
      </c>
      <c r="C59" s="275">
        <f t="shared" si="45"/>
        <v>6</v>
      </c>
      <c r="D59" s="320">
        <v>4</v>
      </c>
      <c r="E59" s="320">
        <v>6</v>
      </c>
      <c r="F59" s="320">
        <v>6</v>
      </c>
      <c r="G59" s="320">
        <v>6</v>
      </c>
      <c r="H59" s="320">
        <v>4</v>
      </c>
      <c r="I59" s="320">
        <v>5</v>
      </c>
    </row>
    <row r="60" spans="1:17" ht="15.75" customHeight="1">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82" t="s">
        <v>148</v>
      </c>
    </row>
    <row r="61" spans="1:17" ht="15.75" customHeight="1">
      <c r="A61" s="273" t="str">
        <f>OVERALL!A61</f>
        <v>CALLBACKS OFFERED FOR DELAYS</v>
      </c>
      <c r="B61" s="274" t="str">
        <f t="shared" si="47"/>
        <v>-</v>
      </c>
      <c r="C61" s="275">
        <f t="shared" si="45"/>
        <v>0</v>
      </c>
      <c r="D61" s="321" t="s">
        <v>68</v>
      </c>
      <c r="E61" s="321" t="s">
        <v>68</v>
      </c>
      <c r="F61" s="321" t="s">
        <v>68</v>
      </c>
      <c r="G61" s="283" t="s">
        <v>68</v>
      </c>
      <c r="H61" s="283" t="s">
        <v>68</v>
      </c>
      <c r="I61" s="283" t="s">
        <v>68</v>
      </c>
    </row>
    <row r="62" spans="1:17" ht="15.75" customHeight="1">
      <c r="A62" s="273" t="str">
        <f>OVERALL!A62</f>
        <v>CALLBACK OFFERED AT START</v>
      </c>
      <c r="B62" s="274" t="str">
        <f t="shared" si="47"/>
        <v>-</v>
      </c>
      <c r="C62" s="275">
        <f t="shared" si="45"/>
        <v>0</v>
      </c>
      <c r="D62" s="321" t="s">
        <v>68</v>
      </c>
      <c r="E62" s="321" t="s">
        <v>68</v>
      </c>
      <c r="F62" s="321" t="s">
        <v>68</v>
      </c>
      <c r="G62" s="283" t="s">
        <v>68</v>
      </c>
      <c r="H62" s="283" t="s">
        <v>68</v>
      </c>
      <c r="I62" s="283" t="s">
        <v>68</v>
      </c>
    </row>
    <row r="63" spans="1:17" ht="15.75" customHeight="1">
      <c r="A63" s="322"/>
      <c r="B63" s="323"/>
      <c r="C63" s="324"/>
      <c r="D63" s="325"/>
      <c r="E63" s="325"/>
      <c r="F63" s="325"/>
      <c r="G63" s="325"/>
      <c r="H63" s="325"/>
      <c r="I63" s="325"/>
    </row>
    <row r="64" spans="1:17" ht="15.75" customHeight="1">
      <c r="A64" s="326" t="s">
        <v>136</v>
      </c>
      <c r="B64" s="327"/>
      <c r="C64" s="327"/>
      <c r="D64" s="327"/>
      <c r="E64" s="327"/>
      <c r="F64" s="327"/>
      <c r="G64" s="327"/>
      <c r="H64" s="327"/>
      <c r="I64" s="327"/>
    </row>
    <row r="65" spans="1:16" ht="15.75" customHeight="1">
      <c r="A65" s="328" t="s">
        <v>137</v>
      </c>
      <c r="B65" s="329">
        <f t="shared" ref="B65:B70" si="48">AVERAGE(D65:I65)</f>
        <v>1.1574074074074073E-5</v>
      </c>
      <c r="C65" s="330"/>
      <c r="D65" s="331">
        <v>1.1574074074074073E-5</v>
      </c>
      <c r="E65" s="331">
        <v>1.1574074074074073E-5</v>
      </c>
      <c r="F65" s="331">
        <v>1.1574074074074073E-5</v>
      </c>
      <c r="G65" s="331">
        <v>1.1574074074074073E-5</v>
      </c>
      <c r="H65" s="331">
        <v>1.1574074074074073E-5</v>
      </c>
      <c r="I65" s="362">
        <v>1.1574074074074073E-5</v>
      </c>
      <c r="K65" s="333"/>
      <c r="L65" s="333"/>
      <c r="M65" s="333"/>
      <c r="N65" s="333"/>
      <c r="O65" s="333"/>
      <c r="P65" s="333"/>
    </row>
    <row r="66" spans="1:16" ht="15.75" customHeight="1">
      <c r="A66" s="334" t="s">
        <v>138</v>
      </c>
      <c r="B66" s="335">
        <f t="shared" si="48"/>
        <v>6.0185185185185179E-4</v>
      </c>
      <c r="C66" s="336"/>
      <c r="D66" s="337">
        <v>6.134259259259259E-4</v>
      </c>
      <c r="E66" s="337">
        <v>5.3240740740740744E-4</v>
      </c>
      <c r="F66" s="337">
        <v>6.4814814814814813E-4</v>
      </c>
      <c r="G66" s="337">
        <v>5.4398148148148144E-4</v>
      </c>
      <c r="H66" s="337">
        <v>5.5555555555555556E-4</v>
      </c>
      <c r="I66" s="363">
        <v>7.1759259259259259E-4</v>
      </c>
      <c r="K66" s="333"/>
      <c r="L66" s="333"/>
      <c r="M66" s="333"/>
      <c r="N66" s="333"/>
      <c r="O66" s="333"/>
      <c r="P66" s="333"/>
    </row>
    <row r="67" spans="1:16" ht="15.75" customHeight="1">
      <c r="A67" s="338" t="s">
        <v>139</v>
      </c>
      <c r="B67" s="335">
        <f t="shared" si="48"/>
        <v>7.3881172839506163E-4</v>
      </c>
      <c r="C67" s="336"/>
      <c r="D67" s="339">
        <v>7.407407407407407E-4</v>
      </c>
      <c r="E67" s="339">
        <v>6.5972222222222224E-4</v>
      </c>
      <c r="F67" s="339">
        <v>7.8703703703703705E-4</v>
      </c>
      <c r="G67" s="339">
        <v>6.5972222222222224E-4</v>
      </c>
      <c r="H67" s="339">
        <v>6.8287037037037036E-4</v>
      </c>
      <c r="I67" s="364">
        <v>9.0277777777777774E-4</v>
      </c>
      <c r="K67" s="333"/>
      <c r="L67" s="333"/>
      <c r="M67" s="333"/>
      <c r="N67" s="333"/>
      <c r="O67" s="333"/>
      <c r="P67" s="333"/>
    </row>
    <row r="68" spans="1:16" ht="15.75" customHeight="1">
      <c r="A68" s="334" t="s">
        <v>140</v>
      </c>
      <c r="B68" s="335">
        <f t="shared" si="48"/>
        <v>8.6033950617283954E-4</v>
      </c>
      <c r="C68" s="336"/>
      <c r="D68" s="337">
        <v>8.4490740740740739E-4</v>
      </c>
      <c r="E68" s="337">
        <v>7.8703703703703705E-4</v>
      </c>
      <c r="F68" s="337">
        <v>9.2592592592592596E-4</v>
      </c>
      <c r="G68" s="337">
        <v>7.9861111111111116E-4</v>
      </c>
      <c r="H68" s="337">
        <v>7.7546296296296293E-4</v>
      </c>
      <c r="I68" s="363">
        <v>1.0300925925925926E-3</v>
      </c>
      <c r="K68" s="333"/>
      <c r="L68" s="333"/>
      <c r="M68" s="333"/>
      <c r="N68" s="333"/>
      <c r="O68" s="333"/>
      <c r="P68" s="333"/>
    </row>
    <row r="69" spans="1:16" ht="15.75" customHeight="1">
      <c r="A69" s="338" t="s">
        <v>141</v>
      </c>
      <c r="B69" s="335">
        <f t="shared" si="48"/>
        <v>1.1940586419753086E-3</v>
      </c>
      <c r="C69" s="336"/>
      <c r="D69" s="339">
        <v>1.0069444444444444E-3</v>
      </c>
      <c r="E69" s="339">
        <v>1.1805555555555556E-3</v>
      </c>
      <c r="F69" s="339">
        <v>1.3657407407407407E-3</v>
      </c>
      <c r="G69" s="339">
        <v>1.238425925925926E-3</v>
      </c>
      <c r="H69" s="339">
        <v>9.3749999999999997E-4</v>
      </c>
      <c r="I69" s="364">
        <v>1.4351851851851852E-3</v>
      </c>
      <c r="K69" s="333"/>
      <c r="L69" s="333"/>
      <c r="M69" s="333"/>
      <c r="N69" s="333"/>
      <c r="O69" s="333"/>
      <c r="P69" s="333"/>
    </row>
    <row r="70" spans="1:16" ht="15.75" customHeight="1">
      <c r="A70" s="342" t="s">
        <v>142</v>
      </c>
      <c r="B70" s="343">
        <f t="shared" si="48"/>
        <v>1.4525462962962964E-3</v>
      </c>
      <c r="C70" s="344"/>
      <c r="D70" s="345">
        <v>1.0069444444444444E-3</v>
      </c>
      <c r="E70" s="345">
        <v>1.2268518518518518E-3</v>
      </c>
      <c r="F70" s="345">
        <v>2.0717592592592593E-3</v>
      </c>
      <c r="G70" s="345">
        <v>1.9791666666666668E-3</v>
      </c>
      <c r="H70" s="345">
        <v>9.3749999999999997E-4</v>
      </c>
      <c r="I70" s="365">
        <v>1.4930555555555556E-3</v>
      </c>
      <c r="K70" s="333"/>
      <c r="L70" s="333"/>
      <c r="M70" s="333"/>
      <c r="N70" s="333"/>
      <c r="O70" s="333"/>
      <c r="P70" s="333"/>
    </row>
    <row r="71" spans="1:16" ht="15.75" customHeight="1"/>
    <row r="72" spans="1:16" ht="102.75" customHeight="1">
      <c r="A72" s="347" t="s">
        <v>70</v>
      </c>
      <c r="B72" s="408" t="s">
        <v>143</v>
      </c>
      <c r="C72" s="405"/>
      <c r="D72" s="348" t="s">
        <v>172</v>
      </c>
      <c r="E72" s="348" t="s">
        <v>173</v>
      </c>
      <c r="F72" s="348" t="s">
        <v>174</v>
      </c>
      <c r="G72" s="348" t="s">
        <v>175</v>
      </c>
      <c r="H72" s="348" t="s">
        <v>176</v>
      </c>
      <c r="I72" s="349" t="s">
        <v>177</v>
      </c>
    </row>
    <row r="73" spans="1:16" ht="15.75" customHeight="1">
      <c r="A73" s="347"/>
      <c r="B73" s="350"/>
      <c r="C73" s="350"/>
      <c r="D73" s="351"/>
      <c r="E73" s="351"/>
      <c r="F73" s="351"/>
      <c r="G73" s="351"/>
      <c r="H73" s="351"/>
      <c r="I73" s="351"/>
    </row>
    <row r="74" spans="1:16" ht="60" customHeight="1">
      <c r="A74" s="347" t="s">
        <v>70</v>
      </c>
      <c r="B74" s="409" t="s">
        <v>145</v>
      </c>
      <c r="C74" s="405"/>
      <c r="D74" s="410" t="s">
        <v>178</v>
      </c>
      <c r="E74" s="411"/>
      <c r="F74" s="411"/>
      <c r="G74" s="411"/>
      <c r="H74" s="411"/>
      <c r="I74" s="405"/>
    </row>
    <row r="75" spans="1:16" ht="15.75" customHeight="1"/>
    <row r="76" spans="1:16" ht="15.75" customHeight="1">
      <c r="A76" s="353" t="str">
        <f>OVERALL!A63</f>
        <v>PRE MENU MESSAGE TIME</v>
      </c>
      <c r="B76" s="354">
        <f t="shared" ref="B76:B83" si="49">IF(C76=0,"-",SUM(D76:I76)/C76)</f>
        <v>1.1574074074074073E-5</v>
      </c>
      <c r="C76" s="275">
        <f t="shared" ref="C76:C83" si="50">$C$2-COUNTIF(D76:I76, "-")</f>
        <v>6</v>
      </c>
      <c r="D76" s="355">
        <f t="shared" ref="D76:I76" si="51">D65</f>
        <v>1.1574074074074073E-5</v>
      </c>
      <c r="E76" s="355">
        <f t="shared" si="51"/>
        <v>1.1574074074074073E-5</v>
      </c>
      <c r="F76" s="355">
        <f t="shared" si="51"/>
        <v>1.1574074074074073E-5</v>
      </c>
      <c r="G76" s="355">
        <f t="shared" si="51"/>
        <v>1.1574074074074073E-5</v>
      </c>
      <c r="H76" s="355">
        <f t="shared" si="51"/>
        <v>1.1574074074074073E-5</v>
      </c>
      <c r="I76" s="355">
        <f t="shared" si="51"/>
        <v>1.1574074074074073E-5</v>
      </c>
    </row>
    <row r="77" spans="1:16" ht="15.75" customHeight="1">
      <c r="A77" s="353" t="str">
        <f>OVERALL!A64</f>
        <v>MID MENU MESSAGE TIME</v>
      </c>
      <c r="B77" s="354">
        <f t="shared" si="49"/>
        <v>1.3695987654320987E-4</v>
      </c>
      <c r="C77" s="275">
        <f t="shared" si="50"/>
        <v>6</v>
      </c>
      <c r="D77" s="355">
        <f t="shared" ref="D77:I77" si="52">D67-D66</f>
        <v>1.273148148148148E-4</v>
      </c>
      <c r="E77" s="355">
        <f t="shared" si="52"/>
        <v>1.273148148148148E-4</v>
      </c>
      <c r="F77" s="355">
        <f t="shared" si="52"/>
        <v>1.3888888888888892E-4</v>
      </c>
      <c r="G77" s="355">
        <f t="shared" si="52"/>
        <v>1.157407407407408E-4</v>
      </c>
      <c r="H77" s="355">
        <f t="shared" si="52"/>
        <v>1.273148148148148E-4</v>
      </c>
      <c r="I77" s="355">
        <f t="shared" si="52"/>
        <v>1.8518518518518515E-4</v>
      </c>
    </row>
    <row r="78" spans="1:16" ht="15.75" customHeight="1">
      <c r="A78" s="353" t="str">
        <f>OVERALL!A65</f>
        <v>POST MENU MESSAGE TIME</v>
      </c>
      <c r="B78" s="354">
        <f t="shared" si="49"/>
        <v>3.3371913580246905E-4</v>
      </c>
      <c r="C78" s="275">
        <f t="shared" si="50"/>
        <v>6</v>
      </c>
      <c r="D78" s="355">
        <f t="shared" ref="D78:I78" si="53">D69-D68</f>
        <v>1.6203703703703703E-4</v>
      </c>
      <c r="E78" s="355">
        <f t="shared" si="53"/>
        <v>3.9351851851851852E-4</v>
      </c>
      <c r="F78" s="355">
        <f t="shared" si="53"/>
        <v>4.3981481481481476E-4</v>
      </c>
      <c r="G78" s="355">
        <f t="shared" si="53"/>
        <v>4.3981481481481486E-4</v>
      </c>
      <c r="H78" s="355">
        <f t="shared" si="53"/>
        <v>1.6203703703703703E-4</v>
      </c>
      <c r="I78" s="355">
        <f t="shared" si="53"/>
        <v>4.0509259259259253E-4</v>
      </c>
    </row>
    <row r="79" spans="1:16" ht="15.75" customHeight="1">
      <c r="A79" s="353" t="str">
        <f>OVERALL!A66</f>
        <v>TOTAL MESSAGE TIME</v>
      </c>
      <c r="B79" s="354">
        <f t="shared" si="49"/>
        <v>4.8225308641975306E-4</v>
      </c>
      <c r="C79" s="275">
        <f t="shared" si="50"/>
        <v>6</v>
      </c>
      <c r="D79" s="355">
        <f t="shared" ref="D79:I79" si="54">SUM(D76:D78)</f>
        <v>3.0092592592592595E-4</v>
      </c>
      <c r="E79" s="355">
        <f t="shared" si="54"/>
        <v>5.3240740740740744E-4</v>
      </c>
      <c r="F79" s="355">
        <f t="shared" si="54"/>
        <v>5.9027777777777778E-4</v>
      </c>
      <c r="G79" s="355">
        <f t="shared" si="54"/>
        <v>5.6712962962962978E-4</v>
      </c>
      <c r="H79" s="355">
        <f t="shared" si="54"/>
        <v>3.0092592592592595E-4</v>
      </c>
      <c r="I79" s="355">
        <f t="shared" si="54"/>
        <v>6.0185185185185179E-4</v>
      </c>
    </row>
    <row r="80" spans="1:16" ht="15.75" customHeight="1">
      <c r="A80" s="353" t="str">
        <f>OVERALL!A67</f>
        <v>MENU NAVIGATION TIME</v>
      </c>
      <c r="B80" s="354">
        <f t="shared" si="49"/>
        <v>7.1180555555555548E-4</v>
      </c>
      <c r="C80" s="275">
        <f t="shared" si="50"/>
        <v>6</v>
      </c>
      <c r="D80" s="355">
        <f t="shared" ref="D80:I80" si="55">(D66-D65)+(D68-D67)</f>
        <v>7.0601851851851847E-4</v>
      </c>
      <c r="E80" s="355">
        <f t="shared" si="55"/>
        <v>6.4814814814814813E-4</v>
      </c>
      <c r="F80" s="355">
        <f t="shared" si="55"/>
        <v>7.7546296296296293E-4</v>
      </c>
      <c r="G80" s="355">
        <f t="shared" si="55"/>
        <v>6.7129629629629625E-4</v>
      </c>
      <c r="H80" s="355">
        <f t="shared" si="55"/>
        <v>6.3657407407407402E-4</v>
      </c>
      <c r="I80" s="355">
        <f t="shared" si="55"/>
        <v>8.3333333333333339E-4</v>
      </c>
    </row>
    <row r="81" spans="1:9" ht="15.75" customHeight="1">
      <c r="A81" s="353" t="str">
        <f>OVERALL!A68</f>
        <v>TOTAL MENU TIME</v>
      </c>
      <c r="B81" s="354">
        <f t="shared" si="49"/>
        <v>1.1940586419753086E-3</v>
      </c>
      <c r="C81" s="275">
        <f t="shared" si="50"/>
        <v>6</v>
      </c>
      <c r="D81" s="355">
        <f t="shared" ref="D81:I81" si="56">SUM(D79:D80)</f>
        <v>1.0069444444444444E-3</v>
      </c>
      <c r="E81" s="355">
        <f t="shared" si="56"/>
        <v>1.1805555555555556E-3</v>
      </c>
      <c r="F81" s="355">
        <f t="shared" si="56"/>
        <v>1.3657407407407407E-3</v>
      </c>
      <c r="G81" s="355">
        <f t="shared" si="56"/>
        <v>1.238425925925926E-3</v>
      </c>
      <c r="H81" s="355">
        <f t="shared" si="56"/>
        <v>9.3749999999999997E-4</v>
      </c>
      <c r="I81" s="355">
        <f t="shared" si="56"/>
        <v>1.4351851851851852E-3</v>
      </c>
    </row>
    <row r="82" spans="1:9" ht="15.75" customHeight="1">
      <c r="A82" s="273" t="str">
        <f>OVERALL!A69</f>
        <v>WAIT TIME</v>
      </c>
      <c r="B82" s="356">
        <f t="shared" si="49"/>
        <v>2.584876543209877E-4</v>
      </c>
      <c r="C82" s="275">
        <f t="shared" si="50"/>
        <v>6</v>
      </c>
      <c r="D82" s="356">
        <f t="shared" ref="D82:I82" si="57">IF(D70="-", "-", D70-D69)</f>
        <v>0</v>
      </c>
      <c r="E82" s="356">
        <f t="shared" si="57"/>
        <v>4.6296296296296233E-5</v>
      </c>
      <c r="F82" s="356">
        <f t="shared" si="57"/>
        <v>7.0601851851851858E-4</v>
      </c>
      <c r="G82" s="356">
        <f t="shared" si="57"/>
        <v>7.4074074074074081E-4</v>
      </c>
      <c r="H82" s="356">
        <f t="shared" si="57"/>
        <v>0</v>
      </c>
      <c r="I82" s="356">
        <f t="shared" si="57"/>
        <v>5.7870370370370454E-5</v>
      </c>
    </row>
    <row r="83" spans="1:9" ht="15.75" customHeight="1">
      <c r="A83" s="353" t="str">
        <f>OVERALL!A70</f>
        <v>TOTAL ACCESS TIME</v>
      </c>
      <c r="B83" s="354">
        <f t="shared" si="49"/>
        <v>1.4525462962962964E-3</v>
      </c>
      <c r="C83" s="275">
        <f t="shared" si="50"/>
        <v>6</v>
      </c>
      <c r="D83" s="355">
        <f t="shared" ref="D83:I83" si="58">SUM(D81:D82)</f>
        <v>1.0069444444444444E-3</v>
      </c>
      <c r="E83" s="355">
        <f t="shared" si="58"/>
        <v>1.2268518518518518E-3</v>
      </c>
      <c r="F83" s="355">
        <f t="shared" si="58"/>
        <v>2.0717592592592593E-3</v>
      </c>
      <c r="G83" s="355">
        <f t="shared" si="58"/>
        <v>1.9791666666666668E-3</v>
      </c>
      <c r="H83" s="355">
        <f t="shared" si="58"/>
        <v>9.3749999999999997E-4</v>
      </c>
      <c r="I83" s="355">
        <f t="shared" si="58"/>
        <v>1.4930555555555556E-3</v>
      </c>
    </row>
    <row r="84" spans="1:9" ht="15.75" customHeight="1"/>
    <row r="85" spans="1:9" ht="15.75" customHeight="1">
      <c r="D85" s="357" t="s">
        <v>70</v>
      </c>
    </row>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BENDIGO</vt:lpstr>
      <vt:lpstr>CBA</vt:lpstr>
      <vt:lpstr>ING</vt:lpstr>
      <vt:lpstr>nab</vt:lpstr>
      <vt:lpstr>WESTPAC</vt:lpstr>
      <vt:lpstr>BANK_AUSTRALIA</vt:lpstr>
      <vt:lpstr>GREAT_SOUTHERN</vt:lpstr>
      <vt:lpstr>HUME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2026-02-15T23:22:56Z</dcterms:modified>
</cp:coreProperties>
</file>